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C:\_LUDO\2024\20240107 Kotolna SG 55\20240612 Kotolna SG 55 DRS\CAST B\PK SG 55_SpevnenaPlocha_Zaklad_Oplotenie_ DRS\"/>
    </mc:Choice>
  </mc:AlternateContent>
  <xr:revisionPtr revIDLastSave="0" documentId="13_ncr:1_{BACFC2B8-ED52-43B9-A422-52876C0581E1}" xr6:coauthVersionLast="36" xr6:coauthVersionMax="47" xr10:uidLastSave="{00000000-0000-0000-0000-000000000000}"/>
  <bookViews>
    <workbookView xWindow="-28920" yWindow="-110" windowWidth="29040" windowHeight="15720" activeTab="1" xr2:uid="{00000000-000D-0000-FFFF-FFFF00000000}"/>
  </bookViews>
  <sheets>
    <sheet name="Rekapitulácia stavby" sheetId="1" r:id="rId1"/>
    <sheet name="02 - Spevnené plochy, zák..." sheetId="3" r:id="rId2"/>
  </sheets>
  <definedNames>
    <definedName name="_xlnm._FilterDatabase" localSheetId="1" hidden="1">'02 - Spevnené plochy, zák...'!$C$120:$K$161</definedName>
    <definedName name="_xlnm.Print_Titles" localSheetId="1">'02 - Spevnené plochy, zák...'!$120:$120</definedName>
    <definedName name="_xlnm.Print_Titles" localSheetId="0">'Rekapitulácia stavby'!$92:$92</definedName>
    <definedName name="_xlnm.Print_Area" localSheetId="1">'02 - Spevnené plochy, zák...'!$C$4:$J$76,'02 - Spevnené plochy, zák...'!$C$82:$J$102,'02 - Spevnené plochy, zák...'!$C$108:$J$161</definedName>
    <definedName name="_xlnm.Print_Area" localSheetId="0">'Rekapitulácia stavby'!$D$4:$AO$76,'Rekapitulácia stavby'!$C$82:$AQ$100</definedName>
  </definedNames>
  <calcPr calcId="191029"/>
</workbook>
</file>

<file path=xl/calcChain.xml><?xml version="1.0" encoding="utf-8"?>
<calcChain xmlns="http://schemas.openxmlformats.org/spreadsheetml/2006/main">
  <c r="BK130" i="3" l="1"/>
  <c r="BD98" i="1"/>
  <c r="BC98" i="1"/>
  <c r="AY98" i="1"/>
  <c r="AG97" i="1" l="1"/>
  <c r="AN97" i="1" s="1"/>
  <c r="BD97" i="1"/>
  <c r="BK146" i="3"/>
  <c r="BI146" i="3"/>
  <c r="BH146" i="3"/>
  <c r="BG146" i="3"/>
  <c r="BE146" i="3"/>
  <c r="T146" i="3"/>
  <c r="R146" i="3"/>
  <c r="P146" i="3"/>
  <c r="BF146" i="3"/>
  <c r="J37" i="3"/>
  <c r="J36" i="3"/>
  <c r="AY96" i="1"/>
  <c r="J35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F115" i="3"/>
  <c r="E113" i="3"/>
  <c r="F89" i="3"/>
  <c r="E87" i="3"/>
  <c r="J24" i="3"/>
  <c r="E24" i="3"/>
  <c r="J92" i="3"/>
  <c r="J23" i="3"/>
  <c r="J21" i="3"/>
  <c r="E21" i="3"/>
  <c r="J91" i="3" s="1"/>
  <c r="J20" i="3"/>
  <c r="J18" i="3"/>
  <c r="E18" i="3"/>
  <c r="F118" i="3"/>
  <c r="J17" i="3"/>
  <c r="J15" i="3"/>
  <c r="E15" i="3"/>
  <c r="F117" i="3"/>
  <c r="J14" i="3"/>
  <c r="J115" i="3"/>
  <c r="E7" i="3"/>
  <c r="E111" i="3" s="1"/>
  <c r="AY95" i="1"/>
  <c r="AX95" i="1"/>
  <c r="L90" i="1"/>
  <c r="AM90" i="1"/>
  <c r="AM89" i="1"/>
  <c r="L89" i="1"/>
  <c r="AM87" i="1"/>
  <c r="L87" i="1"/>
  <c r="L85" i="1"/>
  <c r="L84" i="1"/>
  <c r="BK161" i="3"/>
  <c r="BK158" i="3"/>
  <c r="BK151" i="3"/>
  <c r="BK133" i="3"/>
  <c r="BK159" i="3"/>
  <c r="BK154" i="3"/>
  <c r="BK128" i="3"/>
  <c r="BK140" i="3"/>
  <c r="BK157" i="3"/>
  <c r="BK152" i="3"/>
  <c r="BK126" i="3"/>
  <c r="BK155" i="3"/>
  <c r="BK134" i="3"/>
  <c r="BK127" i="3"/>
  <c r="BK147" i="3"/>
  <c r="BK149" i="3"/>
  <c r="BK137" i="3"/>
  <c r="BK160" i="3"/>
  <c r="BK148" i="3"/>
  <c r="BK129" i="3"/>
  <c r="BK135" i="3"/>
  <c r="AS94" i="1"/>
  <c r="BK153" i="3"/>
  <c r="BK124" i="3"/>
  <c r="BK156" i="3"/>
  <c r="BK145" i="3"/>
  <c r="BK141" i="3"/>
  <c r="BK125" i="3"/>
  <c r="BK138" i="3"/>
  <c r="AX97" i="1" l="1"/>
  <c r="AW98" i="1"/>
  <c r="AY97" i="1"/>
  <c r="AX98" i="1"/>
  <c r="AW97" i="1"/>
  <c r="AV98" i="1"/>
  <c r="AT98" i="1" s="1"/>
  <c r="AG98" i="1"/>
  <c r="AX96" i="1"/>
  <c r="BC95" i="1"/>
  <c r="AV95" i="1"/>
  <c r="BB95" i="1"/>
  <c r="BD95" i="1"/>
  <c r="AZ95" i="1"/>
  <c r="BK123" i="3"/>
  <c r="J98" i="3" s="1"/>
  <c r="R123" i="3"/>
  <c r="BK136" i="3"/>
  <c r="J99" i="3" s="1"/>
  <c r="P136" i="3"/>
  <c r="T136" i="3"/>
  <c r="R139" i="3"/>
  <c r="T139" i="3"/>
  <c r="P150" i="3"/>
  <c r="R150" i="3"/>
  <c r="P123" i="3"/>
  <c r="AU98" i="1" s="1"/>
  <c r="T123" i="3"/>
  <c r="R136" i="3"/>
  <c r="BK139" i="3"/>
  <c r="J100" i="3"/>
  <c r="P139" i="3"/>
  <c r="BK150" i="3"/>
  <c r="J101" i="3" s="1"/>
  <c r="T150" i="3"/>
  <c r="BF124" i="3"/>
  <c r="J89" i="3"/>
  <c r="F91" i="3"/>
  <c r="BF128" i="3"/>
  <c r="BF134" i="3"/>
  <c r="BF145" i="3"/>
  <c r="BF155" i="3"/>
  <c r="E85" i="3"/>
  <c r="F92" i="3"/>
  <c r="J118" i="3"/>
  <c r="J117" i="3"/>
  <c r="BF126" i="3"/>
  <c r="BF129" i="3"/>
  <c r="BF137" i="3"/>
  <c r="BF148" i="3"/>
  <c r="BF157" i="3"/>
  <c r="BF133" i="3"/>
  <c r="BF138" i="3"/>
  <c r="BF141" i="3"/>
  <c r="BF147" i="3"/>
  <c r="BF149" i="3"/>
  <c r="BF151" i="3"/>
  <c r="BF153" i="3"/>
  <c r="BF159" i="3"/>
  <c r="BF160" i="3"/>
  <c r="BF125" i="3"/>
  <c r="BF127" i="3"/>
  <c r="BF135" i="3"/>
  <c r="BF140" i="3"/>
  <c r="BF152" i="3"/>
  <c r="BF154" i="3"/>
  <c r="BF156" i="3"/>
  <c r="BF158" i="3"/>
  <c r="BF161" i="3"/>
  <c r="F33" i="3"/>
  <c r="AZ96" i="1" s="1"/>
  <c r="J33" i="3"/>
  <c r="AV96" i="1" s="1"/>
  <c r="F36" i="3"/>
  <c r="BA98" i="1" s="1"/>
  <c r="F35" i="3"/>
  <c r="BB96" i="1" s="1"/>
  <c r="F37" i="3"/>
  <c r="BB98" i="1" s="1"/>
  <c r="BA97" i="1" l="1"/>
  <c r="AZ98" i="1"/>
  <c r="AN98" i="1"/>
  <c r="BD96" i="1"/>
  <c r="BD94" i="1" s="1"/>
  <c r="W33" i="1" s="1"/>
  <c r="BC97" i="1"/>
  <c r="BC96" i="1"/>
  <c r="BB97" i="1"/>
  <c r="BC94" i="1"/>
  <c r="W32" i="1" s="1"/>
  <c r="AZ94" i="1"/>
  <c r="W29" i="1" s="1"/>
  <c r="BB94" i="1"/>
  <c r="W31" i="1" s="1"/>
  <c r="P122" i="3"/>
  <c r="AU95" i="1"/>
  <c r="T122" i="3"/>
  <c r="T121" i="3" s="1"/>
  <c r="R122" i="3"/>
  <c r="R121" i="3" s="1"/>
  <c r="BK122" i="3"/>
  <c r="BA95" i="1"/>
  <c r="AW95" i="1"/>
  <c r="AT95" i="1" s="1"/>
  <c r="F34" i="3"/>
  <c r="J34" i="3"/>
  <c r="J97" i="3" l="1"/>
  <c r="AW96" i="1"/>
  <c r="AT96" i="1" s="1"/>
  <c r="AV97" i="1"/>
  <c r="AT97" i="1" s="1"/>
  <c r="P121" i="3"/>
  <c r="AU96" i="1" s="1"/>
  <c r="AU94" i="1" s="1"/>
  <c r="AU97" i="1"/>
  <c r="BA96" i="1"/>
  <c r="BA94" i="1" s="1"/>
  <c r="AZ97" i="1"/>
  <c r="AV94" i="1"/>
  <c r="AK29" i="1" s="1"/>
  <c r="AY94" i="1"/>
  <c r="AX94" i="1"/>
  <c r="AG95" i="1"/>
  <c r="BK121" i="3"/>
  <c r="J96" i="3" s="1"/>
  <c r="AN95" i="1" l="1"/>
  <c r="J30" i="3"/>
  <c r="AG96" i="1" s="1"/>
  <c r="AW94" i="1"/>
  <c r="AN96" i="1" l="1"/>
  <c r="AN94" i="1" s="1"/>
  <c r="AG94" i="1"/>
  <c r="AK26" i="1" s="1"/>
  <c r="J39" i="3"/>
  <c r="AT94" i="1"/>
  <c r="W30" i="1" l="1"/>
  <c r="AK30" i="1" s="1"/>
  <c r="AK35" i="1" s="1"/>
</calcChain>
</file>

<file path=xl/sharedStrings.xml><?xml version="1.0" encoding="utf-8"?>
<sst xmlns="http://schemas.openxmlformats.org/spreadsheetml/2006/main" count="713" uniqueCount="225">
  <si>
    <t>Export Komplet</t>
  </si>
  <si>
    <t/>
  </si>
  <si>
    <t>2.0</t>
  </si>
  <si>
    <t>False</t>
  </si>
  <si>
    <t>{a4f10c9d-e984-4dc8-9e93-686d6339b3d2}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</si>
  <si>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</si>
  <si>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</si>
  <si>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</si>
  <si>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</si>
  <si>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</si>
  <si>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</si>
  <si>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</si>
  <si>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</si>
  <si>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</si>
  <si>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</si>
  <si>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</si>
  <si>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</si>
  <si>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</si>
  <si>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</si>
  <si>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</si>
  <si>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</si>
  <si>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</si>
  <si>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</si>
  <si>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</si>
  <si>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</si>
  <si>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</si>
  <si>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</si>
  <si>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</si>
  <si>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</si>
  <si>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</si>
  <si>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</si>
  <si>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</si>
  <si>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</si>
  <si>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</si>
  <si>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</si>
  <si>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</si>
  <si>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</si>
  <si>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</si>
  <si>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</si>
  <si>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</si>
  <si>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</si>
  <si>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</si>
  <si>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</si>
  <si>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</si>
  <si>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</si>
  <si>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</si>
  <si>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</si>
  <si>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</si>
  <si>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</si>
  <si>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</si>
  <si>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</si>
  <si>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</si>
  <si>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</si>
  <si>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</si>
  <si>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</si>
  <si>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</si>
  <si>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</si>
  <si>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</si>
  <si>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</si>
  <si>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</si>
  <si>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</si>
  <si>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</si>
  <si>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</si>
  <si>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</si>
  <si>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</si>
  <si>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</si>
  <si>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</si>
  <si>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</si>
  <si>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</si>
  <si>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</si>
  <si>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</si>
  <si>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Ústredné vykurovanie</t>
  </si>
  <si>
    <t>STA</t>
  </si>
  <si>
    <t>1</t>
  </si>
  <si>
    <t>{ae3ee935-4062-410f-8963-66e4039a2bbd}</t>
  </si>
  <si>
    <t>Spevnené plochy, základy, oplotenie</t>
  </si>
  <si>
    <t>{504a9be6-ec6b-4a21-8534-e0c318751e73}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</si>
  <si>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</si>
  <si>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</si>
  <si>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</si>
  <si>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</si>
  <si>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</si>
  <si>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</si>
  <si>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</si>
  <si>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</si>
  <si>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</si>
  <si>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</si>
  <si>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</si>
  <si>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</si>
  <si>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</si>
  <si>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</si>
  <si>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</si>
  <si>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</si>
  <si>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</si>
  <si>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</si>
  <si>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</si>
  <si>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2</t>
  </si>
  <si>
    <t>ROZPOCET</t>
  </si>
  <si>
    <t>K</t>
  </si>
  <si>
    <t>M</t>
  </si>
  <si>
    <t>3</t>
  </si>
  <si>
    <t>4</t>
  </si>
  <si>
    <t>5</t>
  </si>
  <si>
    <t>6</t>
  </si>
  <si>
    <t>8</t>
  </si>
  <si>
    <t>9</t>
  </si>
  <si>
    <t>m2</t>
  </si>
  <si>
    <t>ks</t>
  </si>
  <si>
    <t>kpl</t>
  </si>
  <si>
    <t>m3</t>
  </si>
  <si>
    <t>02 - Spevnené plochy, základy, oplotenie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</si>
  <si>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</si>
  <si>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</si>
  <si>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</si>
  <si>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</si>
  <si>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</si>
  <si>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>HSV</t>
  </si>
  <si>
    <t>Práce a dodávky HSV</t>
  </si>
  <si>
    <t>Zemné práce</t>
  </si>
  <si>
    <t>111101101.S</t>
  </si>
  <si>
    <t>-2129434072</t>
  </si>
  <si>
    <t>132101101.S</t>
  </si>
  <si>
    <t>Výkop ryhy do šírky 600 mm v horn.1a2 do 100 m3, materiál odviesť na skládku vzdialenú 26km</t>
  </si>
  <si>
    <t>-1846036217</t>
  </si>
  <si>
    <t>132101101.S1</t>
  </si>
  <si>
    <t>Výkop plošný hr. 0,11m, materiál odviesť na skládku vzdialenú 26km</t>
  </si>
  <si>
    <t>722720854</t>
  </si>
  <si>
    <t>132101101.S11</t>
  </si>
  <si>
    <t>Výkop jamy priemeru 150mm a hĺbky 700mm (20x), materiál odviesť na skládku vzdialenú 26km</t>
  </si>
  <si>
    <t>-568345733</t>
  </si>
  <si>
    <t>171101101.S</t>
  </si>
  <si>
    <t>-253975974</t>
  </si>
  <si>
    <t>171151101.S</t>
  </si>
  <si>
    <t>-433821513</t>
  </si>
  <si>
    <t>174101001.S</t>
  </si>
  <si>
    <t>Zásyp sypaninou so zhutnením jám, šachiet, rýh, zárezov alebo okolo objektov do 100 m3</t>
  </si>
  <si>
    <t>-1781942658</t>
  </si>
  <si>
    <t>583310003400.S</t>
  </si>
  <si>
    <t>t</t>
  </si>
  <si>
    <t>-1888232557</t>
  </si>
  <si>
    <t>174201101.S</t>
  </si>
  <si>
    <t>Zásyp sypaninou bez zhutnenia jám, šachiet, rýh, zárezov alebo okolo objektov do 100 m3</t>
  </si>
  <si>
    <t>103581954</t>
  </si>
  <si>
    <t>Vodorovné konštrukcie</t>
  </si>
  <si>
    <t>452361111.S</t>
  </si>
  <si>
    <t>Výstuž do základov KY14, 6000x2400mm, (4ks)</t>
  </si>
  <si>
    <t>-1783885978</t>
  </si>
  <si>
    <t>452368113.S</t>
  </si>
  <si>
    <t>Výstuž B 500B do základov ø8,ø12</t>
  </si>
  <si>
    <t>-232836608</t>
  </si>
  <si>
    <t>Komunikácie</t>
  </si>
  <si>
    <t>566902162.S</t>
  </si>
  <si>
    <t>BETÓN STN EN 206-1 C20/25-XC2(SK)-Cl 0,4-Dmax 16-S3</t>
  </si>
  <si>
    <t>1941581835</t>
  </si>
  <si>
    <t>583410004400.S</t>
  </si>
  <si>
    <t>Štrkodrva frakcia 0-63 mm</t>
  </si>
  <si>
    <t>-749804294</t>
  </si>
  <si>
    <t>566902262.S</t>
  </si>
  <si>
    <t>2145809761</t>
  </si>
  <si>
    <t>1198705107</t>
  </si>
  <si>
    <t>566902262.S1</t>
  </si>
  <si>
    <t>Bet.základ(pätka) C16/20 150mm a hĺbky 700mm</t>
  </si>
  <si>
    <t>1009836570</t>
  </si>
  <si>
    <t>583410004400.S1</t>
  </si>
  <si>
    <t>Štrkové lôžko fr.16-32, hr.0,1m</t>
  </si>
  <si>
    <t>-1247246968</t>
  </si>
  <si>
    <t>Ostatné konštrukcie a práce-búranie</t>
  </si>
  <si>
    <t>979054441.S</t>
  </si>
  <si>
    <t>Exteriérová farba na betónový obrubník - žltá</t>
  </si>
  <si>
    <t>1570427612</t>
  </si>
  <si>
    <t>979054441.S1</t>
  </si>
  <si>
    <t>Okrúhly stĺpik poplastovaný, zelený, výšky 2,3m ∅48mm</t>
  </si>
  <si>
    <t>1773572267</t>
  </si>
  <si>
    <t>979054441.S2</t>
  </si>
  <si>
    <t>Klobúčik na stľpik ∅48mm, zelený</t>
  </si>
  <si>
    <t>-602180464</t>
  </si>
  <si>
    <t>979054441.S3</t>
  </si>
  <si>
    <t>Okrúhla vzpera  poplastovaná, zelená, dĺžky 2,3m ∅38mm</t>
  </si>
  <si>
    <t>-1225163552</t>
  </si>
  <si>
    <t>979054441.S4</t>
  </si>
  <si>
    <t>Napínacie drôty poplastované, zelené, v 3 úrovniach</t>
  </si>
  <si>
    <t>bm</t>
  </si>
  <si>
    <t>-1714574586</t>
  </si>
  <si>
    <t>979054441.S5</t>
  </si>
  <si>
    <t>Štvorhranné pletivo poplastované zelené výšky 1,6m, oká  50x50mm</t>
  </si>
  <si>
    <t>-720450253</t>
  </si>
  <si>
    <t>979054441.S6</t>
  </si>
  <si>
    <t>Jednokrídlová bránka výšky 1450mm, šírky 1020mm, poplastované zelené</t>
  </si>
  <si>
    <t>-1053180122</t>
  </si>
  <si>
    <t>979054441.S7</t>
  </si>
  <si>
    <t>Príslušenstvo k montáži pletiva</t>
  </si>
  <si>
    <t>-1289491286</t>
  </si>
  <si>
    <t>979054441.S8</t>
  </si>
  <si>
    <t>Výspravky, omietky</t>
  </si>
  <si>
    <t>1263033449</t>
  </si>
  <si>
    <t>979054441.S9</t>
  </si>
  <si>
    <t>Vymaľovanie stien a stropu s bielou interiérovou farbou</t>
  </si>
  <si>
    <t>-1914718240</t>
  </si>
  <si>
    <t>979054441.S10</t>
  </si>
  <si>
    <t>Čistenie interieru pred montážou a po montáži</t>
  </si>
  <si>
    <t>-1124065437</t>
  </si>
  <si>
    <t>Poznámky upozornenia:</t>
  </si>
  <si>
    <t>Výkaz výmer je spracovaný na základe projektovej dokumentácie DRS.</t>
  </si>
  <si>
    <r>
      <t xml:space="preserve">V prípade nejasností, nepresností alebo podozrenia z chyby pri spracovaní výkazu výmer, je potrebné bezodkladne </t>
    </r>
    <r>
      <rPr>
        <b/>
        <sz val="9"/>
        <rFont val="Arial"/>
        <family val="2"/>
        <charset val="238"/>
      </rPr>
      <t>kontaktovať projektanta stavby!</t>
    </r>
  </si>
  <si>
    <r>
      <rPr>
        <b/>
        <sz val="9"/>
        <rFont val="Arial"/>
        <family val="2"/>
        <charset val="238"/>
      </rPr>
      <t>Jednotlivé položky je potrebné uvažovať vrátane</t>
    </r>
    <r>
      <rPr>
        <sz val="9"/>
        <rFont val="Arial"/>
        <family val="2"/>
        <charset val="238"/>
      </rPr>
      <t xml:space="preserve"> práce, materiálu, nakladania a vykladania a pod. Uvádza sa aj predpokladaná vzdialenosti pre dopravu materiálu.</t>
    </r>
  </si>
  <si>
    <r>
      <rPr>
        <b/>
        <sz val="9"/>
        <rFont val="Arial"/>
        <family val="2"/>
        <charset val="238"/>
      </rPr>
      <t xml:space="preserve">Pri naceňovaní stavby </t>
    </r>
    <r>
      <rPr>
        <sz val="9"/>
        <rFont val="Arial"/>
        <family val="2"/>
        <charset val="238"/>
      </rPr>
      <t xml:space="preserve">je potrebné okrem výkazu výmer, použiť aj </t>
    </r>
    <r>
      <rPr>
        <b/>
        <sz val="9"/>
        <rFont val="Arial"/>
        <family val="2"/>
        <charset val="238"/>
      </rPr>
      <t xml:space="preserve">grafické prílohy </t>
    </r>
    <r>
      <rPr>
        <sz val="9"/>
        <rFont val="Arial"/>
        <family val="2"/>
        <charset val="238"/>
      </rPr>
      <t>stavby (výkresy) ako aj</t>
    </r>
    <r>
      <rPr>
        <b/>
        <sz val="9"/>
        <rFont val="Arial"/>
        <family val="2"/>
        <charset val="238"/>
      </rPr>
      <t xml:space="preserve"> textovú ćasť </t>
    </r>
    <r>
      <rPr>
        <sz val="9"/>
        <rFont val="Arial"/>
        <family val="2"/>
        <charset val="238"/>
      </rPr>
      <t>stavby (Technická správa)!</t>
    </r>
  </si>
  <si>
    <t>"Plynová kotolňa Staré Grunty 55, Bratislava" - modernizácia</t>
  </si>
  <si>
    <t>Odkopávky a prekopávky humóznej vrstvy, ornice tr.horniny 1-2</t>
  </si>
  <si>
    <t>Podkladné a krycie vrstvy bez spojiva, spevnenie krajníc zo zeminy so zhutnením</t>
  </si>
  <si>
    <t>Povrchové úpravy terénu, úprava pláne so  zhutnením, tr.horniny 1-4</t>
  </si>
  <si>
    <t>Podkladné a krycie vrstvy s hydraulickým spojivom, cementobetónové jednovrstvové, beton prostý tr. III   C20/25 (B 25)</t>
  </si>
  <si>
    <t>Podkladné a krycie vrstvy bez spojiva, spevnenie krajníc, kamenivo drvené</t>
  </si>
  <si>
    <t>Geotextília do trativodu a pod spevnené plochy D+M</t>
  </si>
  <si>
    <t>Odberné plynové zariadenie</t>
  </si>
  <si>
    <t>Debnenie železobetónových konštrukcií výšky 0,6m</t>
  </si>
  <si>
    <t>mb</t>
  </si>
  <si>
    <t>Debnenie železobetónových konštrukcií výšky 0,2m</t>
  </si>
  <si>
    <t>Debnenie betónovej plochy výšky 0,15m</t>
  </si>
  <si>
    <t>Zmluvné požiadavky poplatky za skládky zeminy</t>
  </si>
  <si>
    <t>Súhrná časť</t>
  </si>
  <si>
    <t>Konštrukcie z hornín - skládky  tr.horniny 1-4, uloženie na skládku (zemina z výkopov)</t>
  </si>
  <si>
    <t>171151101.S1</t>
  </si>
  <si>
    <t>Premiestnenie  výkopku resp. rúbaniny, vodorovné nad 5 000 m, tr. horniny 1-4</t>
  </si>
  <si>
    <t>162201101</t>
  </si>
  <si>
    <t>1622011011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</si>
</sst>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indexed="8"/>
      <name val="MS Sans Serif"/>
    </font>
    <font>
      <sz val="10"/>
      <name val="Times New Roman CE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5">
    <xf numFmtId="0" fontId="0" fillId="0" borderId="0"/>
    <xf numFmtId="0" fontId="33" fillId="0" borderId="0" applyNumberFormat="0" applyFill="0" applyBorder="0" applyAlignment="0" applyProtection="0"/>
    <xf numFmtId="0" fontId="2" fillId="0" borderId="0"/>
    <xf numFmtId="0" fontId="34" fillId="0" borderId="0"/>
    <xf numFmtId="0" fontId="35" fillId="0" borderId="0"/>
  </cellStyleXfs>
  <cellXfs count="2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9" fontId="36" fillId="0" borderId="0" xfId="2" applyNumberFormat="1" applyFont="1" applyAlignment="1">
      <alignment vertical="top" wrapText="1"/>
    </xf>
    <xf numFmtId="0" fontId="19" fillId="0" borderId="0" xfId="0" applyFont="1"/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8" fillId="0" borderId="3" xfId="0" applyFont="1" applyBorder="1" applyAlignment="1" applyProtection="1">
      <alignment vertical="center"/>
      <protection locked="0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left" vertical="center"/>
    </xf>
    <xf numFmtId="4" fontId="38" fillId="0" borderId="0" xfId="0" applyNumberFormat="1" applyFont="1" applyAlignment="1">
      <alignment vertical="center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19" fillId="0" borderId="0" xfId="0" applyFont="1" applyAlignment="1">
      <alignment wrapText="1"/>
    </xf>
  </cellXfs>
  <cellStyles count="5">
    <cellStyle name="Hypertextové prepojenie" xfId="1" builtinId="8"/>
    <cellStyle name="Normal_Tvarovky HDPE" xfId="3" xr:uid="{167B450F-167E-407F-A957-3A01C8726D21}"/>
    <cellStyle name="Normálna" xfId="0" builtinId="0" customBuiltin="1"/>
    <cellStyle name="Normálna 2" xfId="2" xr:uid="{0A44BB67-BD93-4B3A-828B-9908FEDB68BC}"/>
    <cellStyle name="normální_elektro tabulka" xfId="4" xr:uid="{8B5D6D03-0249-4625-AA8B-6632B320520A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70" workbookViewId="0">
      <selection activeCell="AK34" sqref="AK34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5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 x14ac:dyDescent="0.2">
      <c r="AR2" s="176" t="s">
        <v>5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13" t="s">
        <v>6</v>
      </c>
      <c r="BT2" s="13" t="s">
        <v>7</v>
      </c>
    </row>
    <row r="3" spans="1:74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 x14ac:dyDescent="0.2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204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R5" s="16"/>
      <c r="BS5" s="13" t="s">
        <v>6</v>
      </c>
    </row>
    <row r="6" spans="1:74" ht="36.9" customHeight="1" x14ac:dyDescent="0.2">
      <c r="B6" s="16"/>
      <c r="D6" s="21" t="s">
        <v>12</v>
      </c>
      <c r="K6" s="205" t="s">
        <v>206</v>
      </c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R6" s="16"/>
      <c r="BS6" s="13" t="s">
        <v>6</v>
      </c>
    </row>
    <row r="7" spans="1:74" ht="12" customHeight="1" x14ac:dyDescent="0.2">
      <c r="B7" s="16"/>
      <c r="D7" s="22" t="s">
        <v>13</v>
      </c>
      <c r="K7" s="20" t="s">
        <v>1</v>
      </c>
      <c r="AK7" s="22" t="s">
        <v>14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15</v>
      </c>
      <c r="K8" s="20" t="s">
        <v>16</v>
      </c>
      <c r="AK8" s="22" t="s">
        <v>17</v>
      </c>
      <c r="AN8" s="20"/>
      <c r="AR8" s="16"/>
      <c r="BS8" s="13" t="s">
        <v>6</v>
      </c>
    </row>
    <row r="9" spans="1:74" ht="14.4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18</v>
      </c>
      <c r="AK10" s="22" t="s">
        <v>19</v>
      </c>
      <c r="AN10" s="20" t="s">
        <v>1</v>
      </c>
      <c r="AR10" s="16"/>
      <c r="BS10" s="13" t="s">
        <v>6</v>
      </c>
    </row>
    <row r="11" spans="1:74" ht="18.5" customHeight="1" x14ac:dyDescent="0.2">
      <c r="B11" s="16"/>
      <c r="E11" s="20" t="s">
        <v>16</v>
      </c>
      <c r="AK11" s="22" t="s">
        <v>20</v>
      </c>
      <c r="AN11" s="20" t="s">
        <v>1</v>
      </c>
      <c r="AR11" s="16"/>
      <c r="BS11" s="13" t="s">
        <v>6</v>
      </c>
    </row>
    <row r="12" spans="1:74" ht="6.9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21</v>
      </c>
      <c r="AK13" s="22" t="s">
        <v>19</v>
      </c>
      <c r="AN13" s="20" t="s">
        <v>1</v>
      </c>
      <c r="AR13" s="16"/>
      <c r="BS13" s="13" t="s">
        <v>6</v>
      </c>
    </row>
    <row r="14" spans="1:74" ht="12.5" x14ac:dyDescent="0.2">
      <c r="B14" s="16"/>
      <c r="E14" s="20" t="s">
        <v>16</v>
      </c>
      <c r="AK14" s="22" t="s">
        <v>20</v>
      </c>
      <c r="AN14" s="20" t="s">
        <v>1</v>
      </c>
      <c r="AR14" s="16"/>
      <c r="BS14" s="13" t="s">
        <v>6</v>
      </c>
    </row>
    <row r="15" spans="1:74" ht="6.9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22</v>
      </c>
      <c r="AK16" s="22" t="s">
        <v>19</v>
      </c>
      <c r="AN16" s="20" t="s">
        <v>1</v>
      </c>
      <c r="AR16" s="16"/>
      <c r="BS16" s="13" t="s">
        <v>3</v>
      </c>
    </row>
    <row r="17" spans="2:71" ht="18.5" customHeight="1" x14ac:dyDescent="0.2">
      <c r="B17" s="16"/>
      <c r="E17" s="20" t="s">
        <v>16</v>
      </c>
      <c r="AK17" s="22" t="s">
        <v>20</v>
      </c>
      <c r="AN17" s="20" t="s">
        <v>1</v>
      </c>
      <c r="AR17" s="16"/>
      <c r="BS17" s="13" t="s">
        <v>23</v>
      </c>
    </row>
    <row r="18" spans="2:71" ht="6.9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24</v>
      </c>
      <c r="AK19" s="22" t="s">
        <v>19</v>
      </c>
      <c r="AN19" s="20" t="s">
        <v>1</v>
      </c>
      <c r="AR19" s="16"/>
      <c r="BS19" s="13" t="s">
        <v>6</v>
      </c>
    </row>
    <row r="20" spans="2:71" ht="18.5" customHeight="1" x14ac:dyDescent="0.2">
      <c r="B20" s="16"/>
      <c r="E20" s="20" t="s">
        <v>16</v>
      </c>
      <c r="AK20" s="22" t="s">
        <v>20</v>
      </c>
      <c r="AN20" s="20" t="s">
        <v>1</v>
      </c>
      <c r="AR20" s="16"/>
      <c r="BS20" s="13" t="s">
        <v>23</v>
      </c>
    </row>
    <row r="21" spans="2:71" ht="6.9" customHeight="1" x14ac:dyDescent="0.2">
      <c r="B21" s="16"/>
      <c r="AR21" s="16"/>
    </row>
    <row r="22" spans="2:71" ht="12" customHeight="1" x14ac:dyDescent="0.2">
      <c r="B22" s="16"/>
      <c r="D22" s="22" t="s">
        <v>25</v>
      </c>
      <c r="AR22" s="16"/>
    </row>
    <row r="23" spans="2:71" ht="16.5" customHeight="1" x14ac:dyDescent="0.2">
      <c r="B23" s="16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6"/>
    </row>
    <row r="24" spans="2:71" ht="6.9" customHeight="1" x14ac:dyDescent="0.2">
      <c r="B24" s="16"/>
      <c r="AR24" s="16"/>
    </row>
    <row r="25" spans="2:71" ht="6.9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6" customHeight="1" x14ac:dyDescent="0.2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7" t="e">
        <f>ROUND(AG94,2)</f>
        <v>#REF!</v>
      </c>
      <c r="AL26" s="208"/>
      <c r="AM26" s="208"/>
      <c r="AN26" s="208"/>
      <c r="AO26" s="208"/>
      <c r="AR26" s="25"/>
    </row>
    <row r="27" spans="2:71" s="1" customFormat="1" ht="6.9" customHeight="1" x14ac:dyDescent="0.2">
      <c r="B27" s="25"/>
      <c r="AR27" s="25"/>
    </row>
    <row r="28" spans="2:71" s="1" customFormat="1" ht="12.5" x14ac:dyDescent="0.2">
      <c r="B28" s="25"/>
      <c r="L28" s="209" t="s">
        <v>27</v>
      </c>
      <c r="M28" s="209"/>
      <c r="N28" s="209"/>
      <c r="O28" s="209"/>
      <c r="P28" s="209"/>
      <c r="W28" s="209" t="s">
        <v>28</v>
      </c>
      <c r="X28" s="209"/>
      <c r="Y28" s="209"/>
      <c r="Z28" s="209"/>
      <c r="AA28" s="209"/>
      <c r="AB28" s="209"/>
      <c r="AC28" s="209"/>
      <c r="AD28" s="209"/>
      <c r="AE28" s="209"/>
      <c r="AK28" s="209" t="s">
        <v>29</v>
      </c>
      <c r="AL28" s="209"/>
      <c r="AM28" s="209"/>
      <c r="AN28" s="209"/>
      <c r="AO28" s="209"/>
      <c r="AR28" s="25"/>
    </row>
    <row r="29" spans="2:71" s="2" customFormat="1" ht="14.4" customHeight="1" x14ac:dyDescent="0.2">
      <c r="B29" s="29"/>
      <c r="D29" s="22" t="s">
        <v>30</v>
      </c>
      <c r="F29" s="30" t="s">
        <v>31</v>
      </c>
      <c r="L29" s="196">
        <v>0.2</v>
      </c>
      <c r="M29" s="195"/>
      <c r="N29" s="195"/>
      <c r="O29" s="195"/>
      <c r="P29" s="195"/>
      <c r="Q29" s="31"/>
      <c r="R29" s="31"/>
      <c r="S29" s="31"/>
      <c r="T29" s="31"/>
      <c r="U29" s="31"/>
      <c r="V29" s="31"/>
      <c r="W29" s="194" t="e">
        <f>ROUND(AZ94, 2)</f>
        <v>#REF!</v>
      </c>
      <c r="X29" s="195"/>
      <c r="Y29" s="195"/>
      <c r="Z29" s="195"/>
      <c r="AA29" s="195"/>
      <c r="AB29" s="195"/>
      <c r="AC29" s="195"/>
      <c r="AD29" s="195"/>
      <c r="AE29" s="195"/>
      <c r="AF29" s="31"/>
      <c r="AG29" s="31"/>
      <c r="AH29" s="31"/>
      <c r="AI29" s="31"/>
      <c r="AJ29" s="31"/>
      <c r="AK29" s="194" t="e">
        <f>ROUND(AV94, 2)</f>
        <v>#REF!</v>
      </c>
      <c r="AL29" s="195"/>
      <c r="AM29" s="195"/>
      <c r="AN29" s="195"/>
      <c r="AO29" s="195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" customHeight="1" x14ac:dyDescent="0.2">
      <c r="B30" s="29"/>
      <c r="F30" s="30" t="s">
        <v>32</v>
      </c>
      <c r="L30" s="203">
        <v>0.2</v>
      </c>
      <c r="M30" s="202"/>
      <c r="N30" s="202"/>
      <c r="O30" s="202"/>
      <c r="P30" s="202"/>
      <c r="W30" s="201" t="e">
        <f>AK26</f>
        <v>#REF!</v>
      </c>
      <c r="X30" s="202"/>
      <c r="Y30" s="202"/>
      <c r="Z30" s="202"/>
      <c r="AA30" s="202"/>
      <c r="AB30" s="202"/>
      <c r="AC30" s="202"/>
      <c r="AD30" s="202"/>
      <c r="AE30" s="202"/>
      <c r="AK30" s="201" t="e">
        <f>W30*L30</f>
        <v>#REF!</v>
      </c>
      <c r="AL30" s="202"/>
      <c r="AM30" s="202"/>
      <c r="AN30" s="202"/>
      <c r="AO30" s="202"/>
      <c r="AR30" s="29"/>
    </row>
    <row r="31" spans="2:71" s="2" customFormat="1" ht="14.4" hidden="1" customHeight="1" x14ac:dyDescent="0.2">
      <c r="B31" s="29"/>
      <c r="F31" s="22" t="s">
        <v>33</v>
      </c>
      <c r="L31" s="203">
        <v>0.2</v>
      </c>
      <c r="M31" s="202"/>
      <c r="N31" s="202"/>
      <c r="O31" s="202"/>
      <c r="P31" s="202"/>
      <c r="W31" s="201" t="e">
        <f>ROUND(BB94, 2)</f>
        <v>#REF!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29"/>
    </row>
    <row r="32" spans="2:71" s="2" customFormat="1" ht="14.4" hidden="1" customHeight="1" x14ac:dyDescent="0.2">
      <c r="B32" s="29"/>
      <c r="F32" s="22" t="s">
        <v>34</v>
      </c>
      <c r="L32" s="203">
        <v>0.2</v>
      </c>
      <c r="M32" s="202"/>
      <c r="N32" s="202"/>
      <c r="O32" s="202"/>
      <c r="P32" s="202"/>
      <c r="W32" s="201" t="e">
        <f>ROUND(BC94, 2)</f>
        <v>#REF!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29"/>
    </row>
    <row r="33" spans="2:52" s="2" customFormat="1" ht="14.4" hidden="1" customHeight="1" x14ac:dyDescent="0.2">
      <c r="B33" s="29"/>
      <c r="F33" s="30" t="s">
        <v>35</v>
      </c>
      <c r="L33" s="196">
        <v>0</v>
      </c>
      <c r="M33" s="195"/>
      <c r="N33" s="195"/>
      <c r="O33" s="195"/>
      <c r="P33" s="195"/>
      <c r="Q33" s="31"/>
      <c r="R33" s="31"/>
      <c r="S33" s="31"/>
      <c r="T33" s="31"/>
      <c r="U33" s="31"/>
      <c r="V33" s="31"/>
      <c r="W33" s="194" t="e">
        <f>ROUND(BD94, 2)</f>
        <v>#REF!</v>
      </c>
      <c r="X33" s="195"/>
      <c r="Y33" s="195"/>
      <c r="Z33" s="195"/>
      <c r="AA33" s="195"/>
      <c r="AB33" s="195"/>
      <c r="AC33" s="195"/>
      <c r="AD33" s="195"/>
      <c r="AE33" s="195"/>
      <c r="AF33" s="31"/>
      <c r="AG33" s="31"/>
      <c r="AH33" s="31"/>
      <c r="AI33" s="31"/>
      <c r="AJ33" s="31"/>
      <c r="AK33" s="194">
        <v>0</v>
      </c>
      <c r="AL33" s="195"/>
      <c r="AM33" s="195"/>
      <c r="AN33" s="195"/>
      <c r="AO33" s="195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" customHeight="1" x14ac:dyDescent="0.2">
      <c r="B34" s="25"/>
      <c r="AR34" s="25"/>
    </row>
    <row r="35" spans="2:52" s="1" customFormat="1" ht="26" customHeight="1" x14ac:dyDescent="0.2">
      <c r="B35" s="25"/>
      <c r="C35" s="33"/>
      <c r="D35" s="34" t="s">
        <v>36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37</v>
      </c>
      <c r="U35" s="35"/>
      <c r="V35" s="35"/>
      <c r="W35" s="35"/>
      <c r="X35" s="197" t="s">
        <v>38</v>
      </c>
      <c r="Y35" s="198"/>
      <c r="Z35" s="198"/>
      <c r="AA35" s="198"/>
      <c r="AB35" s="198"/>
      <c r="AC35" s="35"/>
      <c r="AD35" s="35"/>
      <c r="AE35" s="35"/>
      <c r="AF35" s="35"/>
      <c r="AG35" s="35"/>
      <c r="AH35" s="35"/>
      <c r="AI35" s="35"/>
      <c r="AJ35" s="35"/>
      <c r="AK35" s="199" t="e">
        <f>SUM(AK26:AK33)</f>
        <v>#REF!</v>
      </c>
      <c r="AL35" s="198"/>
      <c r="AM35" s="198"/>
      <c r="AN35" s="198"/>
      <c r="AO35" s="200"/>
      <c r="AP35" s="33"/>
      <c r="AQ35" s="33"/>
      <c r="AR35" s="25"/>
    </row>
    <row r="36" spans="2:52" s="1" customFormat="1" ht="6.9" customHeight="1" x14ac:dyDescent="0.2">
      <c r="B36" s="25"/>
      <c r="AR36" s="25"/>
    </row>
    <row r="37" spans="2:52" s="1" customFormat="1" ht="14.4" customHeight="1" x14ac:dyDescent="0.2">
      <c r="B37" s="25"/>
      <c r="AR37" s="25"/>
    </row>
    <row r="38" spans="2:52" ht="14.4" customHeight="1" x14ac:dyDescent="0.2">
      <c r="B38" s="16"/>
      <c r="AR38" s="16"/>
    </row>
    <row r="39" spans="2:52" ht="14.4" customHeight="1" x14ac:dyDescent="0.2">
      <c r="B39" s="16"/>
      <c r="AR39" s="16"/>
    </row>
    <row r="40" spans="2:52" ht="14.4" customHeight="1" x14ac:dyDescent="0.2">
      <c r="B40" s="16"/>
      <c r="AR40" s="16"/>
    </row>
    <row r="41" spans="2:52" ht="14.4" customHeight="1" x14ac:dyDescent="0.2">
      <c r="B41" s="16"/>
      <c r="AR41" s="16"/>
    </row>
    <row r="42" spans="2:52" ht="14.4" customHeight="1" x14ac:dyDescent="0.2">
      <c r="B42" s="16"/>
      <c r="AR42" s="16"/>
    </row>
    <row r="43" spans="2:52" ht="14.4" customHeight="1" x14ac:dyDescent="0.2">
      <c r="B43" s="16"/>
      <c r="AR43" s="16"/>
    </row>
    <row r="44" spans="2:52" ht="14.4" customHeight="1" x14ac:dyDescent="0.2">
      <c r="B44" s="16"/>
      <c r="AR44" s="16"/>
    </row>
    <row r="45" spans="2:52" ht="14.4" customHeight="1" x14ac:dyDescent="0.2">
      <c r="B45" s="16"/>
      <c r="AR45" s="16"/>
    </row>
    <row r="46" spans="2:52" ht="14.4" customHeight="1" x14ac:dyDescent="0.2">
      <c r="B46" s="16"/>
      <c r="AR46" s="16"/>
    </row>
    <row r="47" spans="2:52" ht="14.4" customHeight="1" x14ac:dyDescent="0.2">
      <c r="B47" s="16"/>
      <c r="AR47" s="16"/>
    </row>
    <row r="48" spans="2:52" ht="14.4" customHeight="1" x14ac:dyDescent="0.2">
      <c r="B48" s="16"/>
      <c r="AR48" s="16"/>
    </row>
    <row r="49" spans="2:44" s="1" customFormat="1" ht="14.4" customHeight="1" x14ac:dyDescent="0.2">
      <c r="B49" s="25"/>
      <c r="D49" s="37" t="s">
        <v>39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40</v>
      </c>
      <c r="AI49" s="38"/>
      <c r="AJ49" s="38"/>
      <c r="AK49" s="38"/>
      <c r="AL49" s="38"/>
      <c r="AM49" s="38"/>
      <c r="AN49" s="38"/>
      <c r="AO49" s="38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5" x14ac:dyDescent="0.2">
      <c r="B60" s="25"/>
      <c r="D60" s="39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41</v>
      </c>
      <c r="AI60" s="27"/>
      <c r="AJ60" s="27"/>
      <c r="AK60" s="27"/>
      <c r="AL60" s="27"/>
      <c r="AM60" s="39" t="s">
        <v>42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" x14ac:dyDescent="0.2">
      <c r="B64" s="25"/>
      <c r="D64" s="37" t="s">
        <v>43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44</v>
      </c>
      <c r="AI64" s="38"/>
      <c r="AJ64" s="38"/>
      <c r="AK64" s="38"/>
      <c r="AL64" s="38"/>
      <c r="AM64" s="38"/>
      <c r="AN64" s="38"/>
      <c r="AO64" s="38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5" x14ac:dyDescent="0.2">
      <c r="B75" s="25"/>
      <c r="D75" s="39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41</v>
      </c>
      <c r="AI75" s="27"/>
      <c r="AJ75" s="27"/>
      <c r="AK75" s="27"/>
      <c r="AL75" s="27"/>
      <c r="AM75" s="39" t="s">
        <v>42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6.9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" customHeight="1" x14ac:dyDescent="0.2">
      <c r="B82" s="25"/>
      <c r="C82" s="17" t="s">
        <v>45</v>
      </c>
      <c r="AR82" s="25"/>
    </row>
    <row r="83" spans="1:91" s="1" customFormat="1" ht="6.9" customHeight="1" x14ac:dyDescent="0.2">
      <c r="B83" s="25"/>
      <c r="AR83" s="25"/>
    </row>
    <row r="84" spans="1:91" s="3" customFormat="1" ht="12" customHeight="1" x14ac:dyDescent="0.2">
      <c r="B84" s="44"/>
      <c r="C84" s="22" t="s">
        <v>11</v>
      </c>
      <c r="L84" s="3">
        <f>K5</f>
        <v>0</v>
      </c>
      <c r="AR84" s="44"/>
    </row>
    <row r="85" spans="1:91" s="4" customFormat="1" ht="36.9" customHeight="1" x14ac:dyDescent="0.2">
      <c r="B85" s="45"/>
      <c r="C85" s="46" t="s">
        <v>12</v>
      </c>
      <c r="L85" s="185" t="str">
        <f>K6</f>
        <v>"Plynová kotolňa Staré Grunty 55, Bratislava" - modernizácia</v>
      </c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R85" s="45"/>
    </row>
    <row r="86" spans="1:91" s="1" customFormat="1" ht="6.9" customHeight="1" x14ac:dyDescent="0.2">
      <c r="B86" s="25"/>
      <c r="AR86" s="25"/>
    </row>
    <row r="87" spans="1:91" s="1" customFormat="1" ht="12" customHeight="1" x14ac:dyDescent="0.2">
      <c r="B87" s="25"/>
      <c r="C87" s="22" t="s">
        <v>15</v>
      </c>
      <c r="L87" s="47" t="str">
        <f>IF(K8="","",K8)</f>
        <v xml:space="preserve"> </v>
      </c>
      <c r="AI87" s="22" t="s">
        <v>17</v>
      </c>
      <c r="AM87" s="187" t="str">
        <f>IF(AN8= "","",AN8)</f>
        <v/>
      </c>
      <c r="AN87" s="187"/>
      <c r="AR87" s="25"/>
    </row>
    <row r="88" spans="1:91" s="1" customFormat="1" ht="6.9" customHeight="1" x14ac:dyDescent="0.2">
      <c r="B88" s="25"/>
      <c r="AR88" s="25"/>
    </row>
    <row r="89" spans="1:91" s="1" customFormat="1" ht="15.15" customHeight="1" x14ac:dyDescent="0.2">
      <c r="B89" s="25"/>
      <c r="C89" s="22" t="s">
        <v>18</v>
      </c>
      <c r="L89" s="3" t="str">
        <f>IF(E11= "","",E11)</f>
        <v xml:space="preserve"> </v>
      </c>
      <c r="AI89" s="22" t="s">
        <v>22</v>
      </c>
      <c r="AM89" s="188" t="str">
        <f>IF(E17="","",E17)</f>
        <v xml:space="preserve"> </v>
      </c>
      <c r="AN89" s="189"/>
      <c r="AO89" s="189"/>
      <c r="AP89" s="189"/>
      <c r="AR89" s="25"/>
      <c r="AS89" s="190" t="s">
        <v>46</v>
      </c>
      <c r="AT89" s="19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15" customHeight="1" x14ac:dyDescent="0.2">
      <c r="B90" s="25"/>
      <c r="C90" s="22" t="s">
        <v>21</v>
      </c>
      <c r="L90" s="3" t="str">
        <f>IF(E14="","",E14)</f>
        <v xml:space="preserve"> </v>
      </c>
      <c r="AI90" s="22" t="s">
        <v>24</v>
      </c>
      <c r="AM90" s="188" t="str">
        <f>IF(E20="","",E20)</f>
        <v xml:space="preserve"> </v>
      </c>
      <c r="AN90" s="189"/>
      <c r="AO90" s="189"/>
      <c r="AP90" s="189"/>
      <c r="AR90" s="25"/>
      <c r="AS90" s="192"/>
      <c r="AT90" s="193"/>
      <c r="BD90" s="52"/>
    </row>
    <row r="91" spans="1:91" s="1" customFormat="1" ht="10.75" customHeight="1" x14ac:dyDescent="0.2">
      <c r="B91" s="25"/>
      <c r="AR91" s="25"/>
      <c r="AS91" s="192"/>
      <c r="AT91" s="193"/>
      <c r="BD91" s="52"/>
    </row>
    <row r="92" spans="1:91" s="1" customFormat="1" ht="29.25" customHeight="1" x14ac:dyDescent="0.2">
      <c r="B92" s="25"/>
      <c r="C92" s="180" t="s">
        <v>47</v>
      </c>
      <c r="D92" s="181"/>
      <c r="E92" s="181"/>
      <c r="F92" s="181"/>
      <c r="G92" s="181"/>
      <c r="H92" s="53"/>
      <c r="I92" s="182" t="s">
        <v>48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183" t="s">
        <v>49</v>
      </c>
      <c r="AH92" s="181"/>
      <c r="AI92" s="181"/>
      <c r="AJ92" s="181"/>
      <c r="AK92" s="181"/>
      <c r="AL92" s="181"/>
      <c r="AM92" s="181"/>
      <c r="AN92" s="182" t="s">
        <v>50</v>
      </c>
      <c r="AO92" s="181"/>
      <c r="AP92" s="184"/>
      <c r="AQ92" s="54" t="s">
        <v>51</v>
      </c>
      <c r="AR92" s="25"/>
      <c r="AS92" s="55" t="s">
        <v>52</v>
      </c>
      <c r="AT92" s="56" t="s">
        <v>53</v>
      </c>
      <c r="AU92" s="56" t="s">
        <v>54</v>
      </c>
      <c r="AV92" s="56" t="s">
        <v>55</v>
      </c>
      <c r="AW92" s="56" t="s">
        <v>56</v>
      </c>
      <c r="AX92" s="56" t="s">
        <v>57</v>
      </c>
      <c r="AY92" s="56" t="s">
        <v>58</v>
      </c>
      <c r="AZ92" s="56" t="s">
        <v>59</v>
      </c>
      <c r="BA92" s="56" t="s">
        <v>60</v>
      </c>
      <c r="BB92" s="56" t="s">
        <v>61</v>
      </c>
      <c r="BC92" s="56" t="s">
        <v>62</v>
      </c>
      <c r="BD92" s="57" t="s">
        <v>63</v>
      </c>
    </row>
    <row r="93" spans="1:91" s="1" customFormat="1" ht="10.75" customHeight="1" x14ac:dyDescent="0.2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" customHeight="1" x14ac:dyDescent="0.2">
      <c r="B94" s="59"/>
      <c r="C94" s="60" t="s">
        <v>64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8" t="e">
        <f>SUM(AG95:AM98)</f>
        <v>#REF!</v>
      </c>
      <c r="AH94" s="178"/>
      <c r="AI94" s="178"/>
      <c r="AJ94" s="178"/>
      <c r="AK94" s="178"/>
      <c r="AL94" s="178"/>
      <c r="AM94" s="178"/>
      <c r="AN94" s="179" t="e">
        <f>SUM(AN95:AP98)</f>
        <v>#REF!</v>
      </c>
      <c r="AO94" s="179"/>
      <c r="AP94" s="179"/>
      <c r="AQ94" s="63" t="s">
        <v>1</v>
      </c>
      <c r="AR94" s="59"/>
      <c r="AS94" s="64">
        <f>ROUND(SUM(AS95:AS96),2)</f>
        <v>0</v>
      </c>
      <c r="AT94" s="65" t="e">
        <f>ROUND(SUM(AV94:AW94),2)</f>
        <v>#REF!</v>
      </c>
      <c r="AU94" s="66" t="e">
        <f>ROUND(SUM(AU95:AU96),5)</f>
        <v>#REF!</v>
      </c>
      <c r="AV94" s="65" t="e">
        <f>ROUND(AZ94*L29,2)</f>
        <v>#REF!</v>
      </c>
      <c r="AW94" s="65" t="e">
        <f>ROUND(BA94*L30,2)</f>
        <v>#REF!</v>
      </c>
      <c r="AX94" s="65" t="e">
        <f>ROUND(BB94*L29,2)</f>
        <v>#REF!</v>
      </c>
      <c r="AY94" s="65" t="e">
        <f>ROUND(BC94*L30,2)</f>
        <v>#REF!</v>
      </c>
      <c r="AZ94" s="65" t="e">
        <f>ROUND(SUM(AZ95:AZ96),2)</f>
        <v>#REF!</v>
      </c>
      <c r="BA94" s="65" t="e">
        <f>ROUND(SUM(BA95:BA96),2)</f>
        <v>#REF!</v>
      </c>
      <c r="BB94" s="65" t="e">
        <f>ROUND(SUM(BB95:BB96),2)</f>
        <v>#REF!</v>
      </c>
      <c r="BC94" s="65" t="e">
        <f>ROUND(SUM(BC95:BC96),2)</f>
        <v>#REF!</v>
      </c>
      <c r="BD94" s="67" t="e">
        <f>ROUND(SUM(BD95:BD96),2)</f>
        <v>#REF!</v>
      </c>
      <c r="BS94" s="68" t="s">
        <v>65</v>
      </c>
      <c r="BT94" s="68" t="s">
        <v>66</v>
      </c>
      <c r="BU94" s="69" t="s">
        <v>67</v>
      </c>
      <c r="BV94" s="68" t="s">
        <v>68</v>
      </c>
      <c r="BW94" s="68" t="s">
        <v>4</v>
      </c>
      <c r="BX94" s="68" t="s">
        <v>69</v>
      </c>
      <c r="CL94" s="68" t="s">
        <v>1</v>
      </c>
    </row>
    <row r="95" spans="1:91" s="6" customFormat="1" ht="16.5" customHeight="1" x14ac:dyDescent="0.2">
      <c r="A95" s="70" t="s">
        <v>70</v>
      </c>
      <c r="B95" s="71"/>
      <c r="C95" s="72"/>
      <c r="D95" s="173">
        <v>1</v>
      </c>
      <c r="E95" s="173"/>
      <c r="F95" s="173"/>
      <c r="G95" s="173"/>
      <c r="H95" s="173"/>
      <c r="I95" s="73"/>
      <c r="J95" s="173" t="s">
        <v>71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4" t="e">
        <f>#REF!</f>
        <v>#REF!</v>
      </c>
      <c r="AH95" s="175"/>
      <c r="AI95" s="175"/>
      <c r="AJ95" s="175"/>
      <c r="AK95" s="175"/>
      <c r="AL95" s="175"/>
      <c r="AM95" s="175"/>
      <c r="AN95" s="174" t="e">
        <f>SUM(AG95,AT95)</f>
        <v>#REF!</v>
      </c>
      <c r="AO95" s="175"/>
      <c r="AP95" s="175"/>
      <c r="AQ95" s="74" t="s">
        <v>72</v>
      </c>
      <c r="AR95" s="71"/>
      <c r="AS95" s="75">
        <v>0</v>
      </c>
      <c r="AT95" s="76" t="e">
        <f>ROUND(SUM(AV95:AW95),2)</f>
        <v>#REF!</v>
      </c>
      <c r="AU95" s="77" t="e">
        <f>#REF!</f>
        <v>#REF!</v>
      </c>
      <c r="AV95" s="76" t="e">
        <f>#REF!</f>
        <v>#REF!</v>
      </c>
      <c r="AW95" s="76" t="e">
        <f>#REF!</f>
        <v>#REF!</v>
      </c>
      <c r="AX95" s="76" t="e">
        <f>#REF!</f>
        <v>#REF!</v>
      </c>
      <c r="AY95" s="76" t="e">
        <f>#REF!</f>
        <v>#REF!</v>
      </c>
      <c r="AZ95" s="76" t="e">
        <f>#REF!</f>
        <v>#REF!</v>
      </c>
      <c r="BA95" s="76" t="e">
        <f>#REF!</f>
        <v>#REF!</v>
      </c>
      <c r="BB95" s="76" t="e">
        <f>#REF!</f>
        <v>#REF!</v>
      </c>
      <c r="BC95" s="76" t="e">
        <f>#REF!</f>
        <v>#REF!</v>
      </c>
      <c r="BD95" s="78" t="e">
        <f>#REF!</f>
        <v>#REF!</v>
      </c>
      <c r="BT95" s="79" t="s">
        <v>73</v>
      </c>
      <c r="BV95" s="79" t="s">
        <v>68</v>
      </c>
      <c r="BW95" s="79" t="s">
        <v>74</v>
      </c>
      <c r="BX95" s="79" t="s">
        <v>4</v>
      </c>
      <c r="CL95" s="79" t="s">
        <v>1</v>
      </c>
      <c r="CM95" s="79" t="s">
        <v>66</v>
      </c>
    </row>
    <row r="96" spans="1:91" s="6" customFormat="1" ht="16.5" customHeight="1" x14ac:dyDescent="0.2">
      <c r="A96" s="70" t="s">
        <v>70</v>
      </c>
      <c r="B96" s="71"/>
      <c r="C96" s="72"/>
      <c r="D96" s="173">
        <v>2</v>
      </c>
      <c r="E96" s="173"/>
      <c r="F96" s="173"/>
      <c r="G96" s="173"/>
      <c r="H96" s="173"/>
      <c r="I96" s="73"/>
      <c r="J96" s="173" t="s">
        <v>75</v>
      </c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4">
        <f>'02 - Spevnené plochy, zák...'!J30</f>
        <v>0</v>
      </c>
      <c r="AH96" s="175"/>
      <c r="AI96" s="175"/>
      <c r="AJ96" s="175"/>
      <c r="AK96" s="175"/>
      <c r="AL96" s="175"/>
      <c r="AM96" s="175"/>
      <c r="AN96" s="174">
        <f>AG96*1.2</f>
        <v>0</v>
      </c>
      <c r="AO96" s="175"/>
      <c r="AP96" s="175"/>
      <c r="AQ96" s="74" t="s">
        <v>72</v>
      </c>
      <c r="AR96" s="71"/>
      <c r="AS96" s="80">
        <v>0</v>
      </c>
      <c r="AT96" s="81">
        <f>ROUND(SUM(AV96:AW96),2)</f>
        <v>0</v>
      </c>
      <c r="AU96" s="82">
        <f>'02 - Spevnené plochy, zák...'!P121</f>
        <v>69.286481800000004</v>
      </c>
      <c r="AV96" s="81">
        <f>'02 - Spevnené plochy, zák...'!J33</f>
        <v>0</v>
      </c>
      <c r="AW96" s="81">
        <f>'02 - Spevnené plochy, zák...'!J34</f>
        <v>0</v>
      </c>
      <c r="AX96" s="81">
        <f>'02 - Spevnené plochy, zák...'!J35</f>
        <v>0</v>
      </c>
      <c r="AY96" s="81">
        <f>'02 - Spevnené plochy, zák...'!J36</f>
        <v>0</v>
      </c>
      <c r="AZ96" s="81">
        <f>'02 - Spevnené plochy, zák...'!F33</f>
        <v>0</v>
      </c>
      <c r="BA96" s="81">
        <f>'02 - Spevnené plochy, zák...'!F34</f>
        <v>0</v>
      </c>
      <c r="BB96" s="81">
        <f>'02 - Spevnené plochy, zák...'!F35</f>
        <v>0</v>
      </c>
      <c r="BC96" s="81">
        <f>'02 - Spevnené plochy, zák...'!F36</f>
        <v>0</v>
      </c>
      <c r="BD96" s="83">
        <f>'02 - Spevnené plochy, zák...'!F37</f>
        <v>0</v>
      </c>
      <c r="BT96" s="79" t="s">
        <v>73</v>
      </c>
      <c r="BV96" s="79" t="s">
        <v>68</v>
      </c>
      <c r="BW96" s="79" t="s">
        <v>76</v>
      </c>
      <c r="BX96" s="79" t="s">
        <v>4</v>
      </c>
      <c r="CL96" s="79" t="s">
        <v>1</v>
      </c>
      <c r="CM96" s="79" t="s">
        <v>66</v>
      </c>
    </row>
    <row r="97" spans="1:91" s="6" customFormat="1" ht="16.5" customHeight="1" x14ac:dyDescent="0.2">
      <c r="A97" s="70" t="s">
        <v>70</v>
      </c>
      <c r="B97" s="71"/>
      <c r="C97" s="72"/>
      <c r="D97" s="173">
        <v>3</v>
      </c>
      <c r="E97" s="173"/>
      <c r="F97" s="173"/>
      <c r="G97" s="173"/>
      <c r="H97" s="173"/>
      <c r="I97" s="73"/>
      <c r="J97" s="173" t="s">
        <v>213</v>
      </c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4" t="e">
        <f>#REF!</f>
        <v>#REF!</v>
      </c>
      <c r="AH97" s="175"/>
      <c r="AI97" s="175"/>
      <c r="AJ97" s="175"/>
      <c r="AK97" s="175"/>
      <c r="AL97" s="175"/>
      <c r="AM97" s="175"/>
      <c r="AN97" s="174" t="e">
        <f>AG97*1.2</f>
        <v>#REF!</v>
      </c>
      <c r="AO97" s="175"/>
      <c r="AP97" s="175"/>
      <c r="AQ97" s="74" t="s">
        <v>72</v>
      </c>
      <c r="AR97" s="71"/>
      <c r="AS97" s="80">
        <v>0</v>
      </c>
      <c r="AT97" s="81">
        <f>ROUND(SUM(AV97:AW97),2)</f>
        <v>0</v>
      </c>
      <c r="AU97" s="82">
        <f>'02 - Spevnené plochy, zák...'!P122</f>
        <v>69.286481800000004</v>
      </c>
      <c r="AV97" s="81">
        <f>'02 - Spevnené plochy, zák...'!J34</f>
        <v>0</v>
      </c>
      <c r="AW97" s="81">
        <f>'02 - Spevnené plochy, zák...'!J35</f>
        <v>0</v>
      </c>
      <c r="AX97" s="81">
        <f>'02 - Spevnené plochy, zák...'!J36</f>
        <v>0</v>
      </c>
      <c r="AY97" s="81">
        <f>'02 - Spevnené plochy, zák...'!J37</f>
        <v>0</v>
      </c>
      <c r="AZ97" s="81">
        <f>'02 - Spevnené plochy, zák...'!F34</f>
        <v>0</v>
      </c>
      <c r="BA97" s="81">
        <f>'02 - Spevnené plochy, zák...'!F35</f>
        <v>0</v>
      </c>
      <c r="BB97" s="81">
        <f>'02 - Spevnené plochy, zák...'!F36</f>
        <v>0</v>
      </c>
      <c r="BC97" s="81">
        <f>'02 - Spevnené plochy, zák...'!F37</f>
        <v>0</v>
      </c>
      <c r="BD97" s="83">
        <f>'02 - Spevnené plochy, zák...'!F38</f>
        <v>0</v>
      </c>
      <c r="BT97" s="79" t="s">
        <v>73</v>
      </c>
      <c r="BV97" s="79" t="s">
        <v>68</v>
      </c>
      <c r="BW97" s="79" t="s">
        <v>76</v>
      </c>
      <c r="BX97" s="79" t="s">
        <v>4</v>
      </c>
      <c r="CL97" s="79" t="s">
        <v>1</v>
      </c>
      <c r="CM97" s="79" t="s">
        <v>66</v>
      </c>
    </row>
    <row r="98" spans="1:91" s="6" customFormat="1" ht="16.5" customHeight="1" x14ac:dyDescent="0.2">
      <c r="A98" s="70" t="s">
        <v>70</v>
      </c>
      <c r="B98" s="71"/>
      <c r="C98" s="72"/>
      <c r="D98" s="173">
        <v>4</v>
      </c>
      <c r="E98" s="173"/>
      <c r="F98" s="173"/>
      <c r="G98" s="173"/>
      <c r="H98" s="173"/>
      <c r="I98" s="73"/>
      <c r="J98" s="173" t="s">
        <v>219</v>
      </c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4" t="e">
        <f>#REF!</f>
        <v>#REF!</v>
      </c>
      <c r="AH98" s="175"/>
      <c r="AI98" s="175"/>
      <c r="AJ98" s="175"/>
      <c r="AK98" s="175"/>
      <c r="AL98" s="175"/>
      <c r="AM98" s="175"/>
      <c r="AN98" s="174" t="e">
        <f>AG98*1.2</f>
        <v>#REF!</v>
      </c>
      <c r="AO98" s="175"/>
      <c r="AP98" s="175"/>
      <c r="AQ98" s="74" t="s">
        <v>72</v>
      </c>
      <c r="AR98" s="71"/>
      <c r="AS98" s="80">
        <v>0</v>
      </c>
      <c r="AT98" s="81">
        <f>ROUND(SUM(AV98:AW98),2)</f>
        <v>0</v>
      </c>
      <c r="AU98" s="82">
        <f>'02 - Spevnené plochy, zák...'!P123</f>
        <v>12.598000000000003</v>
      </c>
      <c r="AV98" s="81">
        <f>'02 - Spevnené plochy, zák...'!J35</f>
        <v>0</v>
      </c>
      <c r="AW98" s="81">
        <f>'02 - Spevnené plochy, zák...'!J36</f>
        <v>0</v>
      </c>
      <c r="AX98" s="81">
        <f>'02 - Spevnené plochy, zák...'!J37</f>
        <v>0</v>
      </c>
      <c r="AY98" s="81">
        <f>'02 - Spevnené plochy, zák...'!J38</f>
        <v>0</v>
      </c>
      <c r="AZ98" s="81">
        <f>'02 - Spevnené plochy, zák...'!F35</f>
        <v>0</v>
      </c>
      <c r="BA98" s="81">
        <f>'02 - Spevnené plochy, zák...'!F36</f>
        <v>0</v>
      </c>
      <c r="BB98" s="81">
        <f>'02 - Spevnené plochy, zák...'!F37</f>
        <v>0</v>
      </c>
      <c r="BC98" s="81">
        <f>'02 - Spevnené plochy, zák...'!F38</f>
        <v>0</v>
      </c>
      <c r="BD98" s="83">
        <f>'02 - Spevnené plochy, zák...'!F39</f>
        <v>0</v>
      </c>
      <c r="BT98" s="79" t="s">
        <v>73</v>
      </c>
      <c r="BV98" s="79" t="s">
        <v>68</v>
      </c>
      <c r="BW98" s="79" t="s">
        <v>76</v>
      </c>
      <c r="BX98" s="79" t="s">
        <v>4</v>
      </c>
      <c r="CL98" s="79" t="s">
        <v>1</v>
      </c>
      <c r="CM98" s="79" t="s">
        <v>66</v>
      </c>
    </row>
    <row r="99" spans="1:91" s="6" customFormat="1" ht="16.5" customHeight="1" x14ac:dyDescent="0.2">
      <c r="A99" s="70"/>
      <c r="B99" s="71"/>
      <c r="C99" s="72"/>
      <c r="D99" s="173"/>
      <c r="E99" s="173"/>
      <c r="F99" s="173"/>
      <c r="G99" s="173"/>
      <c r="H99" s="173"/>
      <c r="I99" s="73"/>
      <c r="J99" s="162"/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  <c r="AC99" s="162"/>
      <c r="AD99" s="162"/>
      <c r="AE99" s="162"/>
      <c r="AF99" s="162"/>
      <c r="AG99" s="161"/>
      <c r="AH99" s="73"/>
      <c r="AI99" s="73"/>
      <c r="AJ99" s="73"/>
      <c r="AK99" s="73"/>
      <c r="AL99" s="73"/>
      <c r="AM99" s="73"/>
      <c r="AN99" s="161"/>
      <c r="AO99" s="73"/>
      <c r="AP99" s="73"/>
      <c r="AQ99" s="74"/>
      <c r="AR99" s="71"/>
      <c r="AS99" s="76"/>
      <c r="AT99" s="76"/>
      <c r="AU99" s="77"/>
      <c r="AV99" s="76"/>
      <c r="AW99" s="76"/>
      <c r="AX99" s="76"/>
      <c r="AY99" s="76"/>
      <c r="AZ99" s="76"/>
      <c r="BA99" s="76"/>
      <c r="BB99" s="76"/>
      <c r="BC99" s="76"/>
      <c r="BD99" s="76"/>
      <c r="BT99" s="79"/>
      <c r="BV99" s="79"/>
      <c r="BW99" s="79"/>
      <c r="BX99" s="79"/>
      <c r="CL99" s="79"/>
      <c r="CM99" s="79"/>
    </row>
    <row r="100" spans="1:91" s="1" customFormat="1" ht="30" customHeight="1" x14ac:dyDescent="0.2">
      <c r="B100" s="25"/>
      <c r="AR100" s="25"/>
    </row>
    <row r="101" spans="1:91" s="1" customFormat="1" ht="6.9" customHeight="1" x14ac:dyDescent="0.2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5"/>
    </row>
  </sheetData>
  <mergeCells count="53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S89:AT91"/>
    <mergeCell ref="AM90:AP90"/>
    <mergeCell ref="W33:AE33"/>
    <mergeCell ref="AK33:AO33"/>
    <mergeCell ref="L33:P33"/>
    <mergeCell ref="X35:AB35"/>
    <mergeCell ref="AK35:AO35"/>
    <mergeCell ref="AG95:AM95"/>
    <mergeCell ref="D95:H95"/>
    <mergeCell ref="J95:AF95"/>
    <mergeCell ref="L85:AJ85"/>
    <mergeCell ref="AM87:AN87"/>
    <mergeCell ref="AM89:AP89"/>
    <mergeCell ref="D97:H97"/>
    <mergeCell ref="J97:AF97"/>
    <mergeCell ref="AG97:AM97"/>
    <mergeCell ref="AN97:AP97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D98:H98"/>
    <mergeCell ref="J98:AF98"/>
    <mergeCell ref="AG98:AM98"/>
    <mergeCell ref="AN98:AP98"/>
    <mergeCell ref="D99:H99"/>
  </mergeCells>
  <hyperlinks>
    <hyperlink ref="A95" location="'01 - Ústredné vykurovanie'!C2" display="/" xr:uid="{00000000-0004-0000-0000-000000000000}"/>
    <hyperlink ref="A96" location="'02 - Spevnené plochy, zák...'!C2" display="/" xr:uid="{00000000-0004-0000-0000-000001000000}"/>
    <hyperlink ref="A97" location="'02 - Spevnené plochy, zák...'!C2" display="/" xr:uid="{2F7F2A20-4DF2-4CEA-A270-6C177D80F9A7}"/>
    <hyperlink ref="A98" location="'02 - Spevnené plochy, zák...'!C2" display="/" xr:uid="{78FC951A-BFD9-4A5D-A8A2-F7CD03389C5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3"/>
  <sheetViews>
    <sheetView showGridLines="0" tabSelected="1" topLeftCell="A111" workbookViewId="0">
      <selection activeCell="G125" sqref="G125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88671875" customWidth="1"/>
    <col min="7" max="7" width="7.44140625" customWidth="1"/>
    <col min="8" max="8" width="14" customWidth="1"/>
    <col min="9" max="9" width="15.88671875" customWidth="1"/>
    <col min="10" max="10" width="22.33203125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176" t="s">
        <v>5</v>
      </c>
      <c r="M2" s="177"/>
      <c r="N2" s="177"/>
      <c r="O2" s="177"/>
      <c r="P2" s="177"/>
      <c r="Q2" s="177"/>
      <c r="R2" s="177"/>
      <c r="S2" s="177"/>
      <c r="T2" s="177"/>
      <c r="U2" s="177"/>
      <c r="V2" s="177"/>
      <c r="AT2" s="13" t="s">
        <v>76</v>
      </c>
    </row>
    <row r="3" spans="2:46" ht="6.9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" customHeight="1" x14ac:dyDescent="0.2">
      <c r="B4" s="16"/>
      <c r="D4" s="17" t="s">
        <v>77</v>
      </c>
      <c r="L4" s="16"/>
      <c r="M4" s="84" t="s">
        <v>9</v>
      </c>
      <c r="AT4" s="13" t="s">
        <v>3</v>
      </c>
    </row>
    <row r="5" spans="2:46" ht="6.9" customHeight="1" x14ac:dyDescent="0.2">
      <c r="B5" s="16"/>
      <c r="L5" s="16"/>
    </row>
    <row r="6" spans="2:46" ht="12" customHeight="1" x14ac:dyDescent="0.2">
      <c r="B6" s="16"/>
      <c r="D6" s="22" t="s">
        <v>12</v>
      </c>
      <c r="L6" s="16"/>
    </row>
    <row r="7" spans="2:46" ht="16.5" customHeight="1" x14ac:dyDescent="0.2">
      <c r="B7" s="16"/>
      <c r="E7" s="211" t="str">
        <f>'Rekapitulácia stavby'!K6</f>
        <v>"Plynová kotolňa Staré Grunty 55, Bratislava" - modernizácia</v>
      </c>
      <c r="F7" s="212"/>
      <c r="G7" s="212"/>
      <c r="H7" s="212"/>
      <c r="L7" s="16"/>
    </row>
    <row r="8" spans="2:46" s="1" customFormat="1" ht="12" customHeight="1" x14ac:dyDescent="0.2">
      <c r="B8" s="25"/>
      <c r="D8" s="22" t="s">
        <v>78</v>
      </c>
      <c r="L8" s="25"/>
    </row>
    <row r="9" spans="2:46" s="1" customFormat="1" ht="16.5" customHeight="1" x14ac:dyDescent="0.2">
      <c r="B9" s="25"/>
      <c r="E9" s="185" t="s">
        <v>110</v>
      </c>
      <c r="F9" s="210"/>
      <c r="G9" s="210"/>
      <c r="H9" s="210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13</v>
      </c>
      <c r="F11" s="20" t="s">
        <v>1</v>
      </c>
      <c r="I11" s="22" t="s">
        <v>14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15</v>
      </c>
      <c r="F12" s="20" t="s">
        <v>16</v>
      </c>
      <c r="I12" s="22" t="s">
        <v>17</v>
      </c>
      <c r="J12" s="48"/>
      <c r="L12" s="25"/>
    </row>
    <row r="13" spans="2:46" s="1" customFormat="1" ht="10.75" customHeight="1" x14ac:dyDescent="0.2">
      <c r="B13" s="25"/>
      <c r="L13" s="25"/>
    </row>
    <row r="14" spans="2:46" s="1" customFormat="1" ht="12" customHeight="1" x14ac:dyDescent="0.2">
      <c r="B14" s="25"/>
      <c r="D14" s="22" t="s">
        <v>18</v>
      </c>
      <c r="I14" s="22" t="s">
        <v>19</v>
      </c>
      <c r="J14" s="20" t="str">
        <f>IF('Rekapitulácia stavby'!AN10="","",'Rekapitulácia stavby'!AN10)</f>
        <v/>
      </c>
      <c r="L14" s="25"/>
    </row>
    <row r="15" spans="2:46" s="1" customFormat="1" ht="18" customHeight="1" x14ac:dyDescent="0.2">
      <c r="B15" s="25"/>
      <c r="E15" s="20" t="str">
        <f>IF('Rekapitulácia stavby'!E11="","",'Rekapitulácia stavby'!E11)</f>
        <v xml:space="preserve"> </v>
      </c>
      <c r="I15" s="22" t="s">
        <v>20</v>
      </c>
      <c r="J15" s="20" t="str">
        <f>IF('Rekapitulácia stavby'!AN11="","",'Rekapitulácia stavby'!AN11)</f>
        <v/>
      </c>
      <c r="L15" s="25"/>
    </row>
    <row r="16" spans="2:46" s="1" customFormat="1" ht="6.9" customHeight="1" x14ac:dyDescent="0.2">
      <c r="B16" s="25"/>
      <c r="L16" s="25"/>
    </row>
    <row r="17" spans="2:12" s="1" customFormat="1" ht="12" customHeight="1" x14ac:dyDescent="0.2">
      <c r="B17" s="25"/>
      <c r="D17" s="22" t="s">
        <v>21</v>
      </c>
      <c r="I17" s="22" t="s">
        <v>19</v>
      </c>
      <c r="J17" s="20" t="str">
        <f>'Rekapitulácia stavby'!AN13</f>
        <v/>
      </c>
      <c r="L17" s="25"/>
    </row>
    <row r="18" spans="2:12" s="1" customFormat="1" ht="18" customHeight="1" x14ac:dyDescent="0.2">
      <c r="B18" s="25"/>
      <c r="E18" s="204" t="str">
        <f>'Rekapitulácia stavby'!E14</f>
        <v xml:space="preserve"> </v>
      </c>
      <c r="F18" s="204"/>
      <c r="G18" s="204"/>
      <c r="H18" s="204"/>
      <c r="I18" s="22" t="s">
        <v>20</v>
      </c>
      <c r="J18" s="20" t="str">
        <f>'Rekapitulácia stavby'!AN14</f>
        <v/>
      </c>
      <c r="L18" s="25"/>
    </row>
    <row r="19" spans="2:12" s="1" customFormat="1" ht="6.9" customHeight="1" x14ac:dyDescent="0.2">
      <c r="B19" s="25"/>
      <c r="L19" s="25"/>
    </row>
    <row r="20" spans="2:12" s="1" customFormat="1" ht="12" customHeight="1" x14ac:dyDescent="0.2">
      <c r="B20" s="25"/>
      <c r="D20" s="22" t="s">
        <v>22</v>
      </c>
      <c r="I20" s="22" t="s">
        <v>19</v>
      </c>
      <c r="J20" s="20" t="str">
        <f>IF('Rekapitulácia stavby'!AN16="","",'Rekapitulácia stavby'!AN16)</f>
        <v/>
      </c>
      <c r="L20" s="25"/>
    </row>
    <row r="21" spans="2:12" s="1" customFormat="1" ht="18" customHeight="1" x14ac:dyDescent="0.2">
      <c r="B21" s="25"/>
      <c r="E21" s="20" t="str">
        <f>IF('Rekapitulácia stavby'!E17="","",'Rekapitulácia stavby'!E17)</f>
        <v xml:space="preserve"> </v>
      </c>
      <c r="I21" s="22" t="s">
        <v>20</v>
      </c>
      <c r="J21" s="20" t="str">
        <f>IF('Rekapitulácia stavby'!AN17="","",'Rekapitulácia stavby'!AN17)</f>
        <v/>
      </c>
      <c r="L21" s="25"/>
    </row>
    <row r="22" spans="2:12" s="1" customFormat="1" ht="6.9" customHeight="1" x14ac:dyDescent="0.2">
      <c r="B22" s="25"/>
      <c r="L22" s="25"/>
    </row>
    <row r="23" spans="2:12" s="1" customFormat="1" ht="12" customHeight="1" x14ac:dyDescent="0.2">
      <c r="B23" s="25"/>
      <c r="D23" s="22" t="s">
        <v>24</v>
      </c>
      <c r="I23" s="22" t="s">
        <v>19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20</v>
      </c>
      <c r="J24" s="20" t="str">
        <f>IF('Rekapitulácia stavby'!AN20="","",'Rekapitulácia stavby'!AN20)</f>
        <v/>
      </c>
      <c r="L24" s="25"/>
    </row>
    <row r="25" spans="2:12" s="1" customFormat="1" ht="6.9" customHeight="1" x14ac:dyDescent="0.2">
      <c r="B25" s="25"/>
      <c r="L25" s="25"/>
    </row>
    <row r="26" spans="2:12" s="1" customFormat="1" ht="12" customHeight="1" x14ac:dyDescent="0.2">
      <c r="B26" s="25"/>
      <c r="D26" s="22" t="s">
        <v>25</v>
      </c>
      <c r="L26" s="25"/>
    </row>
    <row r="27" spans="2:12" s="7" customFormat="1" ht="16.5" customHeight="1" x14ac:dyDescent="0.2">
      <c r="B27" s="85"/>
      <c r="E27" s="206" t="s">
        <v>1</v>
      </c>
      <c r="F27" s="206"/>
      <c r="G27" s="206"/>
      <c r="H27" s="206"/>
      <c r="L27" s="85"/>
    </row>
    <row r="28" spans="2:12" s="1" customFormat="1" ht="6.9" customHeight="1" x14ac:dyDescent="0.2">
      <c r="B28" s="25"/>
      <c r="L28" s="25"/>
    </row>
    <row r="29" spans="2:12" s="1" customFormat="1" ht="6.9" customHeight="1" x14ac:dyDescent="0.2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customHeight="1" x14ac:dyDescent="0.2">
      <c r="B30" s="25"/>
      <c r="D30" s="86" t="s">
        <v>26</v>
      </c>
      <c r="J30" s="62">
        <f>ROUND(J121, 2)</f>
        <v>0</v>
      </c>
      <c r="L30" s="25"/>
    </row>
    <row r="31" spans="2:12" s="1" customFormat="1" ht="6.9" customHeight="1" x14ac:dyDescent="0.2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" customHeight="1" x14ac:dyDescent="0.2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" customHeight="1" x14ac:dyDescent="0.2">
      <c r="B33" s="25"/>
      <c r="D33" s="51" t="s">
        <v>30</v>
      </c>
      <c r="E33" s="30" t="s">
        <v>31</v>
      </c>
      <c r="F33" s="87">
        <f>ROUND((SUM(BE121:BE161)),  2)</f>
        <v>0</v>
      </c>
      <c r="G33" s="88"/>
      <c r="H33" s="88"/>
      <c r="I33" s="89">
        <v>0.2</v>
      </c>
      <c r="J33" s="87">
        <f>ROUND(((SUM(BE121:BE161))*I33),  2)</f>
        <v>0</v>
      </c>
      <c r="L33" s="25"/>
    </row>
    <row r="34" spans="2:12" s="1" customFormat="1" ht="14.4" customHeight="1" x14ac:dyDescent="0.2">
      <c r="B34" s="25"/>
      <c r="E34" s="30" t="s">
        <v>32</v>
      </c>
      <c r="F34" s="90">
        <f>ROUND((SUM(BF121:BF161)),  2)</f>
        <v>0</v>
      </c>
      <c r="I34" s="91">
        <v>0.2</v>
      </c>
      <c r="J34" s="90">
        <f>ROUND(((SUM(BF121:BF161))*I34),  2)</f>
        <v>0</v>
      </c>
      <c r="L34" s="25"/>
    </row>
    <row r="35" spans="2:12" s="1" customFormat="1" ht="14.4" hidden="1" customHeight="1" x14ac:dyDescent="0.2">
      <c r="B35" s="25"/>
      <c r="E35" s="22" t="s">
        <v>33</v>
      </c>
      <c r="F35" s="90">
        <f>ROUND((SUM(BG121:BG161)),  2)</f>
        <v>0</v>
      </c>
      <c r="I35" s="91">
        <v>0.2</v>
      </c>
      <c r="J35" s="90">
        <f>0</f>
        <v>0</v>
      </c>
      <c r="L35" s="25"/>
    </row>
    <row r="36" spans="2:12" s="1" customFormat="1" ht="14.4" hidden="1" customHeight="1" x14ac:dyDescent="0.2">
      <c r="B36" s="25"/>
      <c r="E36" s="22" t="s">
        <v>34</v>
      </c>
      <c r="F36" s="90">
        <f>ROUND((SUM(BH121:BH161)),  2)</f>
        <v>0</v>
      </c>
      <c r="I36" s="91">
        <v>0.2</v>
      </c>
      <c r="J36" s="90">
        <f>0</f>
        <v>0</v>
      </c>
      <c r="L36" s="25"/>
    </row>
    <row r="37" spans="2:12" s="1" customFormat="1" ht="14.4" hidden="1" customHeight="1" x14ac:dyDescent="0.2">
      <c r="B37" s="25"/>
      <c r="E37" s="30" t="s">
        <v>35</v>
      </c>
      <c r="F37" s="87">
        <f>ROUND((SUM(BI121:BI161)),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6.9" customHeight="1" x14ac:dyDescent="0.2">
      <c r="B38" s="25"/>
      <c r="L38" s="25"/>
    </row>
    <row r="39" spans="2:12" s="1" customFormat="1" ht="25.4" customHeight="1" x14ac:dyDescent="0.2">
      <c r="B39" s="25"/>
      <c r="C39" s="92"/>
      <c r="D39" s="93" t="s">
        <v>36</v>
      </c>
      <c r="E39" s="53"/>
      <c r="F39" s="53"/>
      <c r="G39" s="94" t="s">
        <v>37</v>
      </c>
      <c r="H39" s="95" t="s">
        <v>38</v>
      </c>
      <c r="I39" s="53"/>
      <c r="J39" s="96">
        <f>SUM(J30:J37)</f>
        <v>0</v>
      </c>
      <c r="K39" s="97"/>
      <c r="L39" s="25"/>
    </row>
    <row r="40" spans="2:12" s="1" customFormat="1" ht="14.4" customHeight="1" x14ac:dyDescent="0.2">
      <c r="B40" s="25"/>
      <c r="L40" s="25"/>
    </row>
    <row r="41" spans="2:12" ht="14.4" customHeight="1" x14ac:dyDescent="0.2">
      <c r="B41" s="16"/>
      <c r="L41" s="16"/>
    </row>
    <row r="42" spans="2:12" ht="14.4" customHeight="1" x14ac:dyDescent="0.2">
      <c r="B42" s="16"/>
      <c r="L42" s="16"/>
    </row>
    <row r="43" spans="2:12" ht="14.4" customHeight="1" x14ac:dyDescent="0.2">
      <c r="B43" s="16"/>
      <c r="L43" s="16"/>
    </row>
    <row r="44" spans="2:12" ht="14.4" customHeight="1" x14ac:dyDescent="0.2">
      <c r="B44" s="16"/>
      <c r="L44" s="16"/>
    </row>
    <row r="45" spans="2:12" ht="14.4" customHeight="1" x14ac:dyDescent="0.2">
      <c r="B45" s="16"/>
      <c r="L45" s="16"/>
    </row>
    <row r="46" spans="2:12" ht="14.4" customHeight="1" x14ac:dyDescent="0.2">
      <c r="B46" s="16"/>
      <c r="L46" s="16"/>
    </row>
    <row r="47" spans="2:12" ht="14.4" customHeight="1" x14ac:dyDescent="0.2">
      <c r="B47" s="16"/>
      <c r="L47" s="16"/>
    </row>
    <row r="48" spans="2:12" ht="14.4" customHeight="1" x14ac:dyDescent="0.2">
      <c r="B48" s="16"/>
      <c r="L48" s="16"/>
    </row>
    <row r="49" spans="2:12" ht="14.4" customHeight="1" x14ac:dyDescent="0.2">
      <c r="B49" s="16"/>
      <c r="L49" s="16"/>
    </row>
    <row r="50" spans="2:12" s="1" customFormat="1" ht="14.4" customHeight="1" x14ac:dyDescent="0.2">
      <c r="B50" s="25"/>
      <c r="D50" s="37" t="s">
        <v>39</v>
      </c>
      <c r="E50" s="38"/>
      <c r="F50" s="38"/>
      <c r="G50" s="37" t="s">
        <v>40</v>
      </c>
      <c r="H50" s="38"/>
      <c r="I50" s="38"/>
      <c r="J50" s="38"/>
      <c r="K50" s="38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9" t="s">
        <v>41</v>
      </c>
      <c r="E61" s="27"/>
      <c r="F61" s="98" t="s">
        <v>42</v>
      </c>
      <c r="G61" s="39" t="s">
        <v>41</v>
      </c>
      <c r="H61" s="27"/>
      <c r="I61" s="27"/>
      <c r="J61" s="99" t="s">
        <v>42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7" t="s">
        <v>43</v>
      </c>
      <c r="E65" s="38"/>
      <c r="F65" s="38"/>
      <c r="G65" s="37" t="s">
        <v>44</v>
      </c>
      <c r="H65" s="38"/>
      <c r="I65" s="38"/>
      <c r="J65" s="38"/>
      <c r="K65" s="38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9" t="s">
        <v>41</v>
      </c>
      <c r="E76" s="27"/>
      <c r="F76" s="98" t="s">
        <v>42</v>
      </c>
      <c r="G76" s="39" t="s">
        <v>41</v>
      </c>
      <c r="H76" s="27"/>
      <c r="I76" s="27"/>
      <c r="J76" s="99" t="s">
        <v>42</v>
      </c>
      <c r="K76" s="27"/>
      <c r="L76" s="25"/>
    </row>
    <row r="77" spans="2:12" s="1" customFormat="1" ht="14.4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" customHeight="1" x14ac:dyDescent="0.2">
      <c r="B82" s="25"/>
      <c r="C82" s="17" t="s">
        <v>79</v>
      </c>
      <c r="L82" s="25"/>
    </row>
    <row r="83" spans="2:47" s="1" customFormat="1" ht="6.9" customHeight="1" x14ac:dyDescent="0.2">
      <c r="B83" s="25"/>
      <c r="L83" s="25"/>
    </row>
    <row r="84" spans="2:47" s="1" customFormat="1" ht="12" customHeight="1" x14ac:dyDescent="0.2">
      <c r="B84" s="25"/>
      <c r="C84" s="22" t="s">
        <v>12</v>
      </c>
      <c r="L84" s="25"/>
    </row>
    <row r="85" spans="2:47" s="1" customFormat="1" ht="16.5" customHeight="1" x14ac:dyDescent="0.2">
      <c r="B85" s="25"/>
      <c r="E85" s="211" t="str">
        <f>E7</f>
        <v>"Plynová kotolňa Staré Grunty 55, Bratislava" - modernizácia</v>
      </c>
      <c r="F85" s="212"/>
      <c r="G85" s="212"/>
      <c r="H85" s="212"/>
      <c r="L85" s="25"/>
    </row>
    <row r="86" spans="2:47" s="1" customFormat="1" ht="12" customHeight="1" x14ac:dyDescent="0.2">
      <c r="B86" s="25"/>
      <c r="C86" s="22" t="s">
        <v>78</v>
      </c>
      <c r="L86" s="25"/>
    </row>
    <row r="87" spans="2:47" s="1" customFormat="1" ht="16.5" customHeight="1" x14ac:dyDescent="0.2">
      <c r="B87" s="25"/>
      <c r="E87" s="185" t="str">
        <f>E9</f>
        <v>02 - Spevnené plochy, základy, oplotenie</v>
      </c>
      <c r="F87" s="210"/>
      <c r="G87" s="210"/>
      <c r="H87" s="210"/>
      <c r="L87" s="25"/>
    </row>
    <row r="88" spans="2:47" s="1" customFormat="1" ht="6.9" customHeight="1" x14ac:dyDescent="0.2">
      <c r="B88" s="25"/>
      <c r="L88" s="25"/>
    </row>
    <row r="89" spans="2:47" s="1" customFormat="1" ht="12" customHeight="1" x14ac:dyDescent="0.2">
      <c r="B89" s="25"/>
      <c r="C89" s="22" t="s">
        <v>15</v>
      </c>
      <c r="F89" s="20" t="str">
        <f>F12</f>
        <v xml:space="preserve"> </v>
      </c>
      <c r="I89" s="22" t="s">
        <v>17</v>
      </c>
      <c r="J89" s="48" t="str">
        <f>IF(J12="","",J12)</f>
        <v/>
      </c>
      <c r="L89" s="25"/>
    </row>
    <row r="90" spans="2:47" s="1" customFormat="1" ht="6.9" customHeight="1" x14ac:dyDescent="0.2">
      <c r="B90" s="25"/>
      <c r="L90" s="25"/>
    </row>
    <row r="91" spans="2:47" s="1" customFormat="1" ht="15.15" customHeight="1" x14ac:dyDescent="0.2">
      <c r="B91" s="25"/>
      <c r="C91" s="22" t="s">
        <v>18</v>
      </c>
      <c r="F91" s="20" t="str">
        <f>E15</f>
        <v xml:space="preserve"> </v>
      </c>
      <c r="I91" s="22" t="s">
        <v>22</v>
      </c>
      <c r="J91" s="23" t="str">
        <f>E21</f>
        <v xml:space="preserve"> </v>
      </c>
      <c r="L91" s="25"/>
    </row>
    <row r="92" spans="2:47" s="1" customFormat="1" ht="15.15" customHeight="1" x14ac:dyDescent="0.2">
      <c r="B92" s="25"/>
      <c r="C92" s="22" t="s">
        <v>21</v>
      </c>
      <c r="F92" s="20" t="str">
        <f>IF(E18="","",E18)</f>
        <v xml:space="preserve"> </v>
      </c>
      <c r="I92" s="22" t="s">
        <v>24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100" t="s">
        <v>80</v>
      </c>
      <c r="D94" s="92"/>
      <c r="E94" s="92"/>
      <c r="F94" s="92"/>
      <c r="G94" s="92"/>
      <c r="H94" s="92"/>
      <c r="I94" s="92"/>
      <c r="J94" s="101" t="s">
        <v>81</v>
      </c>
      <c r="K94" s="92"/>
      <c r="L94" s="25"/>
    </row>
    <row r="95" spans="2:47" s="1" customFormat="1" ht="10.4" customHeight="1" x14ac:dyDescent="0.2">
      <c r="B95" s="25"/>
      <c r="L95" s="25"/>
    </row>
    <row r="96" spans="2:47" s="1" customFormat="1" ht="22.75" customHeight="1" x14ac:dyDescent="0.2">
      <c r="B96" s="25"/>
      <c r="C96" s="102" t="s">
        <v>82</v>
      </c>
      <c r="J96" s="62">
        <f>J121</f>
        <v>0</v>
      </c>
      <c r="L96" s="25"/>
      <c r="AU96" s="13" t="s">
        <v>83</v>
      </c>
    </row>
    <row r="97" spans="2:12" s="8" customFormat="1" ht="24.9" customHeight="1" x14ac:dyDescent="0.2">
      <c r="B97" s="103"/>
      <c r="D97" s="104" t="s">
        <v>111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20" customHeight="1" x14ac:dyDescent="0.2">
      <c r="B98" s="107"/>
      <c r="D98" s="108" t="s">
        <v>112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20" customHeight="1" x14ac:dyDescent="0.2">
      <c r="B99" s="107"/>
      <c r="D99" s="108" t="s">
        <v>113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2:12" s="9" customFormat="1" ht="20" customHeight="1" x14ac:dyDescent="0.2">
      <c r="B100" s="107"/>
      <c r="D100" s="108" t="s">
        <v>114</v>
      </c>
      <c r="E100" s="109"/>
      <c r="F100" s="109"/>
      <c r="G100" s="109"/>
      <c r="H100" s="109"/>
      <c r="I100" s="109"/>
      <c r="J100" s="110">
        <f>J139</f>
        <v>0</v>
      </c>
      <c r="L100" s="107"/>
    </row>
    <row r="101" spans="2:12" s="9" customFormat="1" ht="20" customHeight="1" x14ac:dyDescent="0.2">
      <c r="B101" s="107"/>
      <c r="D101" s="108" t="s">
        <v>115</v>
      </c>
      <c r="E101" s="109"/>
      <c r="F101" s="109"/>
      <c r="G101" s="109"/>
      <c r="H101" s="109"/>
      <c r="I101" s="109"/>
      <c r="J101" s="110">
        <f>J150</f>
        <v>0</v>
      </c>
      <c r="L101" s="107"/>
    </row>
    <row r="102" spans="2:12" s="1" customFormat="1" ht="21.75" customHeight="1" x14ac:dyDescent="0.2">
      <c r="B102" s="25"/>
      <c r="L102" s="25"/>
    </row>
    <row r="103" spans="2:12" s="1" customFormat="1" ht="6.9" customHeight="1" x14ac:dyDescent="0.2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5"/>
    </row>
    <row r="107" spans="2:12" s="1" customFormat="1" ht="6.9" customHeight="1" x14ac:dyDescent="0.2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5"/>
    </row>
    <row r="108" spans="2:12" s="1" customFormat="1" ht="24.9" customHeight="1" x14ac:dyDescent="0.2">
      <c r="B108" s="25"/>
      <c r="C108" s="17" t="s">
        <v>84</v>
      </c>
      <c r="L108" s="25"/>
    </row>
    <row r="109" spans="2:12" s="1" customFormat="1" ht="6.9" customHeight="1" x14ac:dyDescent="0.2">
      <c r="B109" s="25"/>
      <c r="L109" s="25"/>
    </row>
    <row r="110" spans="2:12" s="1" customFormat="1" ht="12" customHeight="1" x14ac:dyDescent="0.2">
      <c r="B110" s="25"/>
      <c r="C110" s="22" t="s">
        <v>12</v>
      </c>
      <c r="L110" s="25"/>
    </row>
    <row r="111" spans="2:12" s="1" customFormat="1" ht="16.5" customHeight="1" x14ac:dyDescent="0.2">
      <c r="B111" s="25"/>
      <c r="E111" s="211" t="str">
        <f>E7</f>
        <v>"Plynová kotolňa Staré Grunty 55, Bratislava" - modernizácia</v>
      </c>
      <c r="F111" s="212"/>
      <c r="G111" s="212"/>
      <c r="H111" s="212"/>
      <c r="L111" s="25"/>
    </row>
    <row r="112" spans="2:12" s="1" customFormat="1" ht="12" customHeight="1" x14ac:dyDescent="0.2">
      <c r="B112" s="25"/>
      <c r="C112" s="22" t="s">
        <v>78</v>
      </c>
      <c r="L112" s="25"/>
    </row>
    <row r="113" spans="2:65" s="1" customFormat="1" ht="16.5" customHeight="1" x14ac:dyDescent="0.2">
      <c r="B113" s="25"/>
      <c r="E113" s="185" t="str">
        <f>E9</f>
        <v>02 - Spevnené plochy, základy, oplotenie</v>
      </c>
      <c r="F113" s="210"/>
      <c r="G113" s="210"/>
      <c r="H113" s="210"/>
      <c r="L113" s="25"/>
    </row>
    <row r="114" spans="2:65" s="1" customFormat="1" ht="6.9" customHeight="1" x14ac:dyDescent="0.2">
      <c r="B114" s="25"/>
      <c r="L114" s="25"/>
    </row>
    <row r="115" spans="2:65" s="1" customFormat="1" ht="12" customHeight="1" x14ac:dyDescent="0.2">
      <c r="B115" s="25"/>
      <c r="C115" s="22" t="s">
        <v>15</v>
      </c>
      <c r="F115" s="20" t="str">
        <f>F12</f>
        <v xml:space="preserve"> </v>
      </c>
      <c r="I115" s="22" t="s">
        <v>17</v>
      </c>
      <c r="J115" s="48" t="str">
        <f>IF(J12="","",J12)</f>
        <v/>
      </c>
      <c r="L115" s="25"/>
    </row>
    <row r="116" spans="2:65" s="1" customFormat="1" ht="6.9" customHeight="1" x14ac:dyDescent="0.2">
      <c r="B116" s="25"/>
      <c r="L116" s="25"/>
    </row>
    <row r="117" spans="2:65" s="1" customFormat="1" ht="15.15" customHeight="1" x14ac:dyDescent="0.2">
      <c r="B117" s="25"/>
      <c r="C117" s="22" t="s">
        <v>18</v>
      </c>
      <c r="F117" s="20" t="str">
        <f>E15</f>
        <v xml:space="preserve"> </v>
      </c>
      <c r="I117" s="22" t="s">
        <v>22</v>
      </c>
      <c r="J117" s="23" t="str">
        <f>E21</f>
        <v xml:space="preserve"> </v>
      </c>
      <c r="L117" s="25"/>
    </row>
    <row r="118" spans="2:65" s="1" customFormat="1" ht="15.15" customHeight="1" x14ac:dyDescent="0.2">
      <c r="B118" s="25"/>
      <c r="C118" s="22" t="s">
        <v>21</v>
      </c>
      <c r="F118" s="20" t="str">
        <f>IF(E18="","",E18)</f>
        <v xml:space="preserve"> </v>
      </c>
      <c r="I118" s="22" t="s">
        <v>24</v>
      </c>
      <c r="J118" s="23" t="str">
        <f>E24</f>
        <v xml:space="preserve"> </v>
      </c>
      <c r="L118" s="25"/>
    </row>
    <row r="119" spans="2:65" s="1" customFormat="1" ht="10.4" customHeight="1" x14ac:dyDescent="0.2">
      <c r="B119" s="25"/>
      <c r="L119" s="25"/>
    </row>
    <row r="120" spans="2:65" s="10" customFormat="1" ht="29.25" customHeight="1" x14ac:dyDescent="0.2">
      <c r="B120" s="111"/>
      <c r="C120" s="112" t="s">
        <v>85</v>
      </c>
      <c r="D120" s="113" t="s">
        <v>51</v>
      </c>
      <c r="E120" s="113" t="s">
        <v>47</v>
      </c>
      <c r="F120" s="113" t="s">
        <v>48</v>
      </c>
      <c r="G120" s="113" t="s">
        <v>86</v>
      </c>
      <c r="H120" s="113" t="s">
        <v>87</v>
      </c>
      <c r="I120" s="113" t="s">
        <v>88</v>
      </c>
      <c r="J120" s="114" t="s">
        <v>81</v>
      </c>
      <c r="K120" s="115" t="s">
        <v>89</v>
      </c>
      <c r="L120" s="111"/>
      <c r="M120" s="55" t="s">
        <v>1</v>
      </c>
      <c r="N120" s="56" t="s">
        <v>30</v>
      </c>
      <c r="O120" s="56" t="s">
        <v>90</v>
      </c>
      <c r="P120" s="56" t="s">
        <v>91</v>
      </c>
      <c r="Q120" s="56" t="s">
        <v>92</v>
      </c>
      <c r="R120" s="56" t="s">
        <v>93</v>
      </c>
      <c r="S120" s="56" t="s">
        <v>94</v>
      </c>
      <c r="T120" s="57" t="s">
        <v>95</v>
      </c>
    </row>
    <row r="121" spans="2:65" s="1" customFormat="1" ht="22.75" customHeight="1" x14ac:dyDescent="0.35">
      <c r="B121" s="25"/>
      <c r="C121" s="60" t="s">
        <v>82</v>
      </c>
      <c r="J121" s="116"/>
      <c r="L121" s="25"/>
      <c r="M121" s="58"/>
      <c r="N121" s="49"/>
      <c r="O121" s="49"/>
      <c r="P121" s="117">
        <f>P122</f>
        <v>69.286481800000004</v>
      </c>
      <c r="Q121" s="49"/>
      <c r="R121" s="117">
        <f>R122</f>
        <v>70.123569669999995</v>
      </c>
      <c r="S121" s="49"/>
      <c r="T121" s="118">
        <f>T122</f>
        <v>0</v>
      </c>
      <c r="AT121" s="13" t="s">
        <v>65</v>
      </c>
      <c r="AU121" s="13" t="s">
        <v>83</v>
      </c>
      <c r="BK121" s="119">
        <f>BK122</f>
        <v>0</v>
      </c>
    </row>
    <row r="122" spans="2:65" s="11" customFormat="1" ht="26" customHeight="1" x14ac:dyDescent="0.35">
      <c r="B122" s="120"/>
      <c r="D122" s="121" t="s">
        <v>65</v>
      </c>
      <c r="E122" s="122" t="s">
        <v>116</v>
      </c>
      <c r="F122" s="122" t="s">
        <v>117</v>
      </c>
      <c r="J122" s="123"/>
      <c r="L122" s="120"/>
      <c r="M122" s="124"/>
      <c r="P122" s="125">
        <f>P123+P136+P139+P150</f>
        <v>69.286481800000004</v>
      </c>
      <c r="R122" s="125">
        <f>R123+R136+R139+R150</f>
        <v>70.123569669999995</v>
      </c>
      <c r="T122" s="126">
        <f>T123+T136+T139+T150</f>
        <v>0</v>
      </c>
      <c r="AR122" s="121" t="s">
        <v>73</v>
      </c>
      <c r="AT122" s="127" t="s">
        <v>65</v>
      </c>
      <c r="AU122" s="127" t="s">
        <v>66</v>
      </c>
      <c r="AY122" s="121" t="s">
        <v>97</v>
      </c>
      <c r="BK122" s="128">
        <f>BK123+BK136+BK139+BK150</f>
        <v>0</v>
      </c>
    </row>
    <row r="123" spans="2:65" s="11" customFormat="1" ht="22.75" customHeight="1" x14ac:dyDescent="0.25">
      <c r="B123" s="120"/>
      <c r="D123" s="121" t="s">
        <v>65</v>
      </c>
      <c r="E123" s="129" t="s">
        <v>73</v>
      </c>
      <c r="F123" s="129" t="s">
        <v>118</v>
      </c>
      <c r="J123" s="130"/>
      <c r="L123" s="120"/>
      <c r="M123" s="124"/>
      <c r="P123" s="125">
        <f>SUM(P124:P135)</f>
        <v>12.598000000000003</v>
      </c>
      <c r="R123" s="125">
        <f>SUM(R124:R135)</f>
        <v>3.78</v>
      </c>
      <c r="T123" s="126">
        <f>SUM(T124:T135)</f>
        <v>0</v>
      </c>
      <c r="AR123" s="121" t="s">
        <v>73</v>
      </c>
      <c r="AT123" s="127" t="s">
        <v>65</v>
      </c>
      <c r="AU123" s="127" t="s">
        <v>73</v>
      </c>
      <c r="AY123" s="121" t="s">
        <v>97</v>
      </c>
      <c r="BK123" s="128">
        <f>SUM(BK124:BK135)</f>
        <v>0</v>
      </c>
    </row>
    <row r="124" spans="2:65" s="1" customFormat="1" ht="44.25" customHeight="1" x14ac:dyDescent="0.2">
      <c r="B124" s="131"/>
      <c r="C124" s="132" t="s">
        <v>73</v>
      </c>
      <c r="D124" s="132" t="s">
        <v>98</v>
      </c>
      <c r="E124" s="133" t="s">
        <v>119</v>
      </c>
      <c r="F124" s="134" t="s">
        <v>207</v>
      </c>
      <c r="G124" s="135" t="s">
        <v>109</v>
      </c>
      <c r="H124" s="136">
        <v>12</v>
      </c>
      <c r="I124" s="137"/>
      <c r="J124" s="137"/>
      <c r="K124" s="138"/>
      <c r="L124" s="25"/>
      <c r="M124" s="139" t="s">
        <v>1</v>
      </c>
      <c r="N124" s="140" t="s">
        <v>32</v>
      </c>
      <c r="O124" s="141">
        <v>0.01</v>
      </c>
      <c r="P124" s="141">
        <f t="shared" ref="P124:P135" si="0">O124*H124</f>
        <v>0.12</v>
      </c>
      <c r="Q124" s="141">
        <v>0</v>
      </c>
      <c r="R124" s="141">
        <f t="shared" ref="R124:R135" si="1">Q124*H124</f>
        <v>0</v>
      </c>
      <c r="S124" s="141">
        <v>0</v>
      </c>
      <c r="T124" s="142">
        <f t="shared" ref="T124:T135" si="2">S124*H124</f>
        <v>0</v>
      </c>
      <c r="AR124" s="143" t="s">
        <v>101</v>
      </c>
      <c r="AT124" s="143" t="s">
        <v>98</v>
      </c>
      <c r="AU124" s="143" t="s">
        <v>96</v>
      </c>
      <c r="AY124" s="13" t="s">
        <v>97</v>
      </c>
      <c r="BE124" s="144">
        <f t="shared" ref="BE124:BE135" si="3">IF(N124="základná",J124,0)</f>
        <v>0</v>
      </c>
      <c r="BF124" s="144">
        <f t="shared" ref="BF124:BF135" si="4">IF(N124="znížená",J124,0)</f>
        <v>0</v>
      </c>
      <c r="BG124" s="144">
        <f t="shared" ref="BG124:BG135" si="5">IF(N124="zákl. prenesená",J124,0)</f>
        <v>0</v>
      </c>
      <c r="BH124" s="144">
        <f t="shared" ref="BH124:BH135" si="6">IF(N124="zníž. prenesená",J124,0)</f>
        <v>0</v>
      </c>
      <c r="BI124" s="144">
        <f t="shared" ref="BI124:BI135" si="7">IF(N124="nulová",J124,0)</f>
        <v>0</v>
      </c>
      <c r="BJ124" s="13" t="s">
        <v>96</v>
      </c>
      <c r="BK124" s="144">
        <f t="shared" ref="BK124:BK135" si="8">ROUND(I124*H124,2)</f>
        <v>0</v>
      </c>
      <c r="BL124" s="13" t="s">
        <v>101</v>
      </c>
      <c r="BM124" s="143" t="s">
        <v>120</v>
      </c>
    </row>
    <row r="125" spans="2:65" s="1" customFormat="1" ht="33" customHeight="1" x14ac:dyDescent="0.2">
      <c r="B125" s="131"/>
      <c r="C125" s="132" t="s">
        <v>96</v>
      </c>
      <c r="D125" s="132" t="s">
        <v>98</v>
      </c>
      <c r="E125" s="133" t="s">
        <v>121</v>
      </c>
      <c r="F125" s="134" t="s">
        <v>122</v>
      </c>
      <c r="G125" s="135" t="s">
        <v>109</v>
      </c>
      <c r="H125" s="136">
        <v>1.8</v>
      </c>
      <c r="I125" s="137"/>
      <c r="J125" s="137"/>
      <c r="K125" s="138"/>
      <c r="L125" s="25"/>
      <c r="M125" s="139" t="s">
        <v>1</v>
      </c>
      <c r="N125" s="140" t="s">
        <v>32</v>
      </c>
      <c r="O125" s="141">
        <v>1.2841</v>
      </c>
      <c r="P125" s="141">
        <f t="shared" si="0"/>
        <v>2.3113800000000002</v>
      </c>
      <c r="Q125" s="141">
        <v>0</v>
      </c>
      <c r="R125" s="141">
        <f t="shared" si="1"/>
        <v>0</v>
      </c>
      <c r="S125" s="141">
        <v>0</v>
      </c>
      <c r="T125" s="142">
        <f t="shared" si="2"/>
        <v>0</v>
      </c>
      <c r="AR125" s="143" t="s">
        <v>101</v>
      </c>
      <c r="AT125" s="143" t="s">
        <v>98</v>
      </c>
      <c r="AU125" s="143" t="s">
        <v>96</v>
      </c>
      <c r="AY125" s="13" t="s">
        <v>97</v>
      </c>
      <c r="BE125" s="144">
        <f t="shared" si="3"/>
        <v>0</v>
      </c>
      <c r="BF125" s="144">
        <f t="shared" si="4"/>
        <v>0</v>
      </c>
      <c r="BG125" s="144">
        <f t="shared" si="5"/>
        <v>0</v>
      </c>
      <c r="BH125" s="144">
        <f t="shared" si="6"/>
        <v>0</v>
      </c>
      <c r="BI125" s="144">
        <f t="shared" si="7"/>
        <v>0</v>
      </c>
      <c r="BJ125" s="13" t="s">
        <v>96</v>
      </c>
      <c r="BK125" s="144">
        <f t="shared" si="8"/>
        <v>0</v>
      </c>
      <c r="BL125" s="13" t="s">
        <v>101</v>
      </c>
      <c r="BM125" s="143" t="s">
        <v>123</v>
      </c>
    </row>
    <row r="126" spans="2:65" s="1" customFormat="1" ht="24.15" customHeight="1" x14ac:dyDescent="0.2">
      <c r="B126" s="131"/>
      <c r="C126" s="132" t="s">
        <v>100</v>
      </c>
      <c r="D126" s="132" t="s">
        <v>98</v>
      </c>
      <c r="E126" s="133" t="s">
        <v>124</v>
      </c>
      <c r="F126" s="134" t="s">
        <v>125</v>
      </c>
      <c r="G126" s="135" t="s">
        <v>109</v>
      </c>
      <c r="H126" s="136">
        <v>6.5</v>
      </c>
      <c r="I126" s="137"/>
      <c r="J126" s="137"/>
      <c r="K126" s="138"/>
      <c r="L126" s="25"/>
      <c r="M126" s="139" t="s">
        <v>1</v>
      </c>
      <c r="N126" s="140" t="s">
        <v>32</v>
      </c>
      <c r="O126" s="141">
        <v>1.2841</v>
      </c>
      <c r="P126" s="141">
        <f t="shared" si="0"/>
        <v>8.3466500000000003</v>
      </c>
      <c r="Q126" s="141">
        <v>0</v>
      </c>
      <c r="R126" s="141">
        <f t="shared" si="1"/>
        <v>0</v>
      </c>
      <c r="S126" s="141">
        <v>0</v>
      </c>
      <c r="T126" s="142">
        <f t="shared" si="2"/>
        <v>0</v>
      </c>
      <c r="AR126" s="143" t="s">
        <v>101</v>
      </c>
      <c r="AT126" s="143" t="s">
        <v>98</v>
      </c>
      <c r="AU126" s="143" t="s">
        <v>96</v>
      </c>
      <c r="AY126" s="13" t="s">
        <v>97</v>
      </c>
      <c r="BE126" s="144">
        <f t="shared" si="3"/>
        <v>0</v>
      </c>
      <c r="BF126" s="144">
        <f t="shared" si="4"/>
        <v>0</v>
      </c>
      <c r="BG126" s="144">
        <f t="shared" si="5"/>
        <v>0</v>
      </c>
      <c r="BH126" s="144">
        <f t="shared" si="6"/>
        <v>0</v>
      </c>
      <c r="BI126" s="144">
        <f t="shared" si="7"/>
        <v>0</v>
      </c>
      <c r="BJ126" s="13" t="s">
        <v>96</v>
      </c>
      <c r="BK126" s="144">
        <f t="shared" si="8"/>
        <v>0</v>
      </c>
      <c r="BL126" s="13" t="s">
        <v>101</v>
      </c>
      <c r="BM126" s="143" t="s">
        <v>126</v>
      </c>
    </row>
    <row r="127" spans="2:65" s="1" customFormat="1" ht="33" customHeight="1" x14ac:dyDescent="0.2">
      <c r="B127" s="131"/>
      <c r="C127" s="132" t="s">
        <v>101</v>
      </c>
      <c r="D127" s="132" t="s">
        <v>98</v>
      </c>
      <c r="E127" s="133" t="s">
        <v>127</v>
      </c>
      <c r="F127" s="134" t="s">
        <v>128</v>
      </c>
      <c r="G127" s="135" t="s">
        <v>109</v>
      </c>
      <c r="H127" s="136">
        <v>0.5</v>
      </c>
      <c r="I127" s="137"/>
      <c r="J127" s="137"/>
      <c r="K127" s="138"/>
      <c r="L127" s="25"/>
      <c r="M127" s="139" t="s">
        <v>1</v>
      </c>
      <c r="N127" s="140" t="s">
        <v>32</v>
      </c>
      <c r="O127" s="141">
        <v>1.2841</v>
      </c>
      <c r="P127" s="141">
        <f t="shared" si="0"/>
        <v>0.64205000000000001</v>
      </c>
      <c r="Q127" s="141">
        <v>0</v>
      </c>
      <c r="R127" s="141">
        <f t="shared" si="1"/>
        <v>0</v>
      </c>
      <c r="S127" s="141">
        <v>0</v>
      </c>
      <c r="T127" s="142">
        <f t="shared" si="2"/>
        <v>0</v>
      </c>
      <c r="AR127" s="143" t="s">
        <v>101</v>
      </c>
      <c r="AT127" s="143" t="s">
        <v>98</v>
      </c>
      <c r="AU127" s="143" t="s">
        <v>96</v>
      </c>
      <c r="AY127" s="13" t="s">
        <v>97</v>
      </c>
      <c r="BE127" s="144">
        <f t="shared" si="3"/>
        <v>0</v>
      </c>
      <c r="BF127" s="144">
        <f t="shared" si="4"/>
        <v>0</v>
      </c>
      <c r="BG127" s="144">
        <f t="shared" si="5"/>
        <v>0</v>
      </c>
      <c r="BH127" s="144">
        <f t="shared" si="6"/>
        <v>0</v>
      </c>
      <c r="BI127" s="144">
        <f t="shared" si="7"/>
        <v>0</v>
      </c>
      <c r="BJ127" s="13" t="s">
        <v>96</v>
      </c>
      <c r="BK127" s="144">
        <f t="shared" si="8"/>
        <v>0</v>
      </c>
      <c r="BL127" s="13" t="s">
        <v>101</v>
      </c>
      <c r="BM127" s="143" t="s">
        <v>129</v>
      </c>
    </row>
    <row r="128" spans="2:65" s="1" customFormat="1" ht="24.15" customHeight="1" x14ac:dyDescent="0.2">
      <c r="B128" s="131"/>
      <c r="C128" s="132" t="s">
        <v>102</v>
      </c>
      <c r="D128" s="132" t="s">
        <v>98</v>
      </c>
      <c r="E128" s="133" t="s">
        <v>130</v>
      </c>
      <c r="F128" s="134" t="s">
        <v>208</v>
      </c>
      <c r="G128" s="135" t="s">
        <v>109</v>
      </c>
      <c r="H128" s="136">
        <v>0.26</v>
      </c>
      <c r="I128" s="137"/>
      <c r="J128" s="137"/>
      <c r="K128" s="138"/>
      <c r="L128" s="25"/>
      <c r="M128" s="139" t="s">
        <v>1</v>
      </c>
      <c r="N128" s="140" t="s">
        <v>32</v>
      </c>
      <c r="O128" s="141">
        <v>4.2000000000000003E-2</v>
      </c>
      <c r="P128" s="141">
        <f t="shared" si="0"/>
        <v>1.0920000000000001E-2</v>
      </c>
      <c r="Q128" s="141">
        <v>0</v>
      </c>
      <c r="R128" s="141">
        <f t="shared" si="1"/>
        <v>0</v>
      </c>
      <c r="S128" s="141">
        <v>0</v>
      </c>
      <c r="T128" s="142">
        <f t="shared" si="2"/>
        <v>0</v>
      </c>
      <c r="AR128" s="143" t="s">
        <v>101</v>
      </c>
      <c r="AT128" s="143" t="s">
        <v>98</v>
      </c>
      <c r="AU128" s="143" t="s">
        <v>96</v>
      </c>
      <c r="AY128" s="13" t="s">
        <v>97</v>
      </c>
      <c r="BE128" s="144">
        <f t="shared" si="3"/>
        <v>0</v>
      </c>
      <c r="BF128" s="144">
        <f t="shared" si="4"/>
        <v>0</v>
      </c>
      <c r="BG128" s="144">
        <f t="shared" si="5"/>
        <v>0</v>
      </c>
      <c r="BH128" s="144">
        <f t="shared" si="6"/>
        <v>0</v>
      </c>
      <c r="BI128" s="144">
        <f t="shared" si="7"/>
        <v>0</v>
      </c>
      <c r="BJ128" s="13" t="s">
        <v>96</v>
      </c>
      <c r="BK128" s="144">
        <f t="shared" si="8"/>
        <v>0</v>
      </c>
      <c r="BL128" s="13" t="s">
        <v>101</v>
      </c>
      <c r="BM128" s="143" t="s">
        <v>131</v>
      </c>
    </row>
    <row r="129" spans="2:65" s="1" customFormat="1" ht="33" customHeight="1" x14ac:dyDescent="0.2">
      <c r="B129" s="131"/>
      <c r="C129" s="132" t="s">
        <v>103</v>
      </c>
      <c r="D129" s="132" t="s">
        <v>98</v>
      </c>
      <c r="E129" s="133" t="s">
        <v>132</v>
      </c>
      <c r="F129" s="134" t="s">
        <v>209</v>
      </c>
      <c r="G129" s="135" t="s">
        <v>106</v>
      </c>
      <c r="H129" s="136">
        <v>43</v>
      </c>
      <c r="I129" s="137"/>
      <c r="J129" s="137"/>
      <c r="K129" s="138"/>
      <c r="L129" s="25"/>
      <c r="M129" s="139" t="s">
        <v>1</v>
      </c>
      <c r="N129" s="140" t="s">
        <v>32</v>
      </c>
      <c r="O129" s="141">
        <v>1.0999999999999999E-2</v>
      </c>
      <c r="P129" s="141">
        <f t="shared" si="0"/>
        <v>0.47299999999999998</v>
      </c>
      <c r="Q129" s="141">
        <v>0</v>
      </c>
      <c r="R129" s="141">
        <f t="shared" si="1"/>
        <v>0</v>
      </c>
      <c r="S129" s="141">
        <v>0</v>
      </c>
      <c r="T129" s="142">
        <f t="shared" si="2"/>
        <v>0</v>
      </c>
      <c r="AR129" s="143" t="s">
        <v>101</v>
      </c>
      <c r="AT129" s="143" t="s">
        <v>98</v>
      </c>
      <c r="AU129" s="143" t="s">
        <v>96</v>
      </c>
      <c r="AY129" s="13" t="s">
        <v>97</v>
      </c>
      <c r="BE129" s="144">
        <f t="shared" si="3"/>
        <v>0</v>
      </c>
      <c r="BF129" s="144">
        <f t="shared" si="4"/>
        <v>0</v>
      </c>
      <c r="BG129" s="144">
        <f t="shared" si="5"/>
        <v>0</v>
      </c>
      <c r="BH129" s="144">
        <f t="shared" si="6"/>
        <v>0</v>
      </c>
      <c r="BI129" s="144">
        <f t="shared" si="7"/>
        <v>0</v>
      </c>
      <c r="BJ129" s="13" t="s">
        <v>96</v>
      </c>
      <c r="BK129" s="144">
        <f t="shared" si="8"/>
        <v>0</v>
      </c>
      <c r="BL129" s="13" t="s">
        <v>101</v>
      </c>
      <c r="BM129" s="143" t="s">
        <v>133</v>
      </c>
    </row>
    <row r="130" spans="2:65" s="1" customFormat="1" ht="33" customHeight="1" x14ac:dyDescent="0.2">
      <c r="B130" s="131"/>
      <c r="C130" s="132">
        <v>7</v>
      </c>
      <c r="D130" s="132" t="s">
        <v>98</v>
      </c>
      <c r="E130" s="133" t="s">
        <v>221</v>
      </c>
      <c r="F130" s="134" t="s">
        <v>220</v>
      </c>
      <c r="G130" s="135" t="s">
        <v>109</v>
      </c>
      <c r="H130" s="136">
        <v>0.5</v>
      </c>
      <c r="I130" s="137"/>
      <c r="J130" s="137"/>
      <c r="K130" s="138"/>
      <c r="L130" s="25"/>
      <c r="M130" s="139"/>
      <c r="N130" s="140"/>
      <c r="O130" s="141"/>
      <c r="P130" s="141"/>
      <c r="Q130" s="141"/>
      <c r="R130" s="141"/>
      <c r="S130" s="141"/>
      <c r="T130" s="142"/>
      <c r="AR130" s="143"/>
      <c r="AT130" s="143"/>
      <c r="AU130" s="143"/>
      <c r="AY130" s="13"/>
      <c r="BE130" s="144"/>
      <c r="BF130" s="144"/>
      <c r="BG130" s="144"/>
      <c r="BH130" s="144"/>
      <c r="BI130" s="144"/>
      <c r="BJ130" s="13"/>
      <c r="BK130" s="144">
        <f t="shared" si="8"/>
        <v>0</v>
      </c>
      <c r="BL130" s="13"/>
      <c r="BM130" s="143"/>
    </row>
    <row r="131" spans="2:65" s="1" customFormat="1" ht="33" customHeight="1" x14ac:dyDescent="0.2">
      <c r="B131" s="131"/>
      <c r="C131" s="132">
        <v>8</v>
      </c>
      <c r="D131" s="132" t="s">
        <v>98</v>
      </c>
      <c r="E131" s="133" t="s">
        <v>223</v>
      </c>
      <c r="F131" s="134" t="s">
        <v>222</v>
      </c>
      <c r="G131" s="135" t="s">
        <v>109</v>
      </c>
      <c r="H131" s="136">
        <v>0.5</v>
      </c>
      <c r="I131" s="137"/>
      <c r="J131" s="137"/>
      <c r="K131" s="138"/>
      <c r="L131" s="25"/>
      <c r="M131" s="139"/>
      <c r="N131" s="140"/>
      <c r="O131" s="141"/>
      <c r="P131" s="141"/>
      <c r="Q131" s="141"/>
      <c r="R131" s="141"/>
      <c r="S131" s="141"/>
      <c r="T131" s="142"/>
      <c r="AR131" s="143"/>
      <c r="AT131" s="143"/>
      <c r="AU131" s="143"/>
      <c r="AY131" s="13"/>
      <c r="BE131" s="144"/>
      <c r="BF131" s="144"/>
      <c r="BG131" s="144"/>
      <c r="BH131" s="144"/>
      <c r="BI131" s="144"/>
      <c r="BJ131" s="13"/>
      <c r="BK131" s="144"/>
      <c r="BL131" s="13"/>
      <c r="BM131" s="143"/>
    </row>
    <row r="132" spans="2:65" s="1" customFormat="1" ht="33" customHeight="1" x14ac:dyDescent="0.2">
      <c r="B132" s="131"/>
      <c r="C132" s="132">
        <v>9</v>
      </c>
      <c r="D132" s="132" t="s">
        <v>98</v>
      </c>
      <c r="E132" s="133" t="s">
        <v>224</v>
      </c>
      <c r="F132" s="134" t="s">
        <v>218</v>
      </c>
      <c r="G132" s="135" t="s">
        <v>109</v>
      </c>
      <c r="H132" s="136">
        <v>0.5</v>
      </c>
      <c r="I132" s="137"/>
      <c r="J132" s="137"/>
      <c r="K132" s="138"/>
      <c r="L132" s="25"/>
      <c r="M132" s="139"/>
      <c r="N132" s="140"/>
      <c r="O132" s="141"/>
      <c r="P132" s="141"/>
      <c r="Q132" s="141"/>
      <c r="R132" s="141"/>
      <c r="S132" s="141"/>
      <c r="T132" s="142"/>
      <c r="AR132" s="143"/>
      <c r="AT132" s="143"/>
      <c r="AU132" s="143"/>
      <c r="AY132" s="13"/>
      <c r="BE132" s="144"/>
      <c r="BF132" s="144"/>
      <c r="BG132" s="144"/>
      <c r="BH132" s="144"/>
      <c r="BI132" s="144"/>
      <c r="BJ132" s="13"/>
      <c r="BK132" s="144"/>
      <c r="BL132" s="13"/>
      <c r="BM132" s="143"/>
    </row>
    <row r="133" spans="2:65" s="1" customFormat="1" ht="24.15" customHeight="1" x14ac:dyDescent="0.2">
      <c r="B133" s="131"/>
      <c r="C133" s="132">
        <v>10</v>
      </c>
      <c r="D133" s="132" t="s">
        <v>98</v>
      </c>
      <c r="E133" s="133" t="s">
        <v>134</v>
      </c>
      <c r="F133" s="134" t="s">
        <v>135</v>
      </c>
      <c r="G133" s="135" t="s">
        <v>109</v>
      </c>
      <c r="H133" s="136">
        <v>2</v>
      </c>
      <c r="I133" s="137"/>
      <c r="J133" s="137"/>
      <c r="K133" s="138"/>
      <c r="L133" s="25"/>
      <c r="M133" s="139" t="s">
        <v>1</v>
      </c>
      <c r="N133" s="140" t="s">
        <v>32</v>
      </c>
      <c r="O133" s="141">
        <v>0.24199999999999999</v>
      </c>
      <c r="P133" s="141">
        <f t="shared" si="0"/>
        <v>0.48399999999999999</v>
      </c>
      <c r="Q133" s="141">
        <v>0</v>
      </c>
      <c r="R133" s="141">
        <f t="shared" si="1"/>
        <v>0</v>
      </c>
      <c r="S133" s="141">
        <v>0</v>
      </c>
      <c r="T133" s="142">
        <f t="shared" si="2"/>
        <v>0</v>
      </c>
      <c r="AR133" s="143" t="s">
        <v>101</v>
      </c>
      <c r="AT133" s="143" t="s">
        <v>98</v>
      </c>
      <c r="AU133" s="143" t="s">
        <v>96</v>
      </c>
      <c r="AY133" s="13" t="s">
        <v>97</v>
      </c>
      <c r="BE133" s="144">
        <f t="shared" si="3"/>
        <v>0</v>
      </c>
      <c r="BF133" s="144">
        <f t="shared" si="4"/>
        <v>0</v>
      </c>
      <c r="BG133" s="144">
        <f t="shared" si="5"/>
        <v>0</v>
      </c>
      <c r="BH133" s="144">
        <f t="shared" si="6"/>
        <v>0</v>
      </c>
      <c r="BI133" s="144">
        <f t="shared" si="7"/>
        <v>0</v>
      </c>
      <c r="BJ133" s="13" t="s">
        <v>96</v>
      </c>
      <c r="BK133" s="144">
        <f t="shared" si="8"/>
        <v>0</v>
      </c>
      <c r="BL133" s="13" t="s">
        <v>101</v>
      </c>
      <c r="BM133" s="143" t="s">
        <v>136</v>
      </c>
    </row>
    <row r="134" spans="2:65" s="1" customFormat="1" ht="27.65" customHeight="1" x14ac:dyDescent="0.2">
      <c r="B134" s="131"/>
      <c r="C134" s="145">
        <v>11</v>
      </c>
      <c r="D134" s="145" t="s">
        <v>99</v>
      </c>
      <c r="E134" s="146" t="s">
        <v>137</v>
      </c>
      <c r="F134" s="147" t="s">
        <v>211</v>
      </c>
      <c r="G134" s="148" t="s">
        <v>138</v>
      </c>
      <c r="H134" s="149">
        <v>3.78</v>
      </c>
      <c r="I134" s="150"/>
      <c r="J134" s="150"/>
      <c r="K134" s="151"/>
      <c r="L134" s="152"/>
      <c r="M134" s="153" t="s">
        <v>1</v>
      </c>
      <c r="N134" s="154" t="s">
        <v>32</v>
      </c>
      <c r="O134" s="141">
        <v>0</v>
      </c>
      <c r="P134" s="141">
        <f t="shared" si="0"/>
        <v>0</v>
      </c>
      <c r="Q134" s="141">
        <v>1</v>
      </c>
      <c r="R134" s="141">
        <f t="shared" si="1"/>
        <v>3.78</v>
      </c>
      <c r="S134" s="141">
        <v>0</v>
      </c>
      <c r="T134" s="142">
        <f t="shared" si="2"/>
        <v>0</v>
      </c>
      <c r="AR134" s="143" t="s">
        <v>104</v>
      </c>
      <c r="AT134" s="143" t="s">
        <v>99</v>
      </c>
      <c r="AU134" s="143" t="s">
        <v>96</v>
      </c>
      <c r="AY134" s="13" t="s">
        <v>97</v>
      </c>
      <c r="BE134" s="144">
        <f t="shared" si="3"/>
        <v>0</v>
      </c>
      <c r="BF134" s="144">
        <f t="shared" si="4"/>
        <v>0</v>
      </c>
      <c r="BG134" s="144">
        <f t="shared" si="5"/>
        <v>0</v>
      </c>
      <c r="BH134" s="144">
        <f t="shared" si="6"/>
        <v>0</v>
      </c>
      <c r="BI134" s="144">
        <f t="shared" si="7"/>
        <v>0</v>
      </c>
      <c r="BJ134" s="13" t="s">
        <v>96</v>
      </c>
      <c r="BK134" s="144">
        <f t="shared" si="8"/>
        <v>0</v>
      </c>
      <c r="BL134" s="13" t="s">
        <v>101</v>
      </c>
      <c r="BM134" s="143" t="s">
        <v>139</v>
      </c>
    </row>
    <row r="135" spans="2:65" s="1" customFormat="1" ht="24.15" customHeight="1" x14ac:dyDescent="0.2">
      <c r="B135" s="131"/>
      <c r="C135" s="132">
        <v>12</v>
      </c>
      <c r="D135" s="132" t="s">
        <v>98</v>
      </c>
      <c r="E135" s="133" t="s">
        <v>140</v>
      </c>
      <c r="F135" s="134" t="s">
        <v>141</v>
      </c>
      <c r="G135" s="135" t="s">
        <v>109</v>
      </c>
      <c r="H135" s="136">
        <v>2</v>
      </c>
      <c r="I135" s="137"/>
      <c r="J135" s="137"/>
      <c r="K135" s="138"/>
      <c r="L135" s="25"/>
      <c r="M135" s="139" t="s">
        <v>1</v>
      </c>
      <c r="N135" s="140" t="s">
        <v>32</v>
      </c>
      <c r="O135" s="141">
        <v>0.105</v>
      </c>
      <c r="P135" s="141">
        <f t="shared" si="0"/>
        <v>0.21</v>
      </c>
      <c r="Q135" s="141">
        <v>0</v>
      </c>
      <c r="R135" s="141">
        <f t="shared" si="1"/>
        <v>0</v>
      </c>
      <c r="S135" s="141">
        <v>0</v>
      </c>
      <c r="T135" s="142">
        <f t="shared" si="2"/>
        <v>0</v>
      </c>
      <c r="AR135" s="143" t="s">
        <v>101</v>
      </c>
      <c r="AT135" s="143" t="s">
        <v>98</v>
      </c>
      <c r="AU135" s="143" t="s">
        <v>96</v>
      </c>
      <c r="AY135" s="13" t="s">
        <v>97</v>
      </c>
      <c r="BE135" s="144">
        <f t="shared" si="3"/>
        <v>0</v>
      </c>
      <c r="BF135" s="144">
        <f t="shared" si="4"/>
        <v>0</v>
      </c>
      <c r="BG135" s="144">
        <f t="shared" si="5"/>
        <v>0</v>
      </c>
      <c r="BH135" s="144">
        <f t="shared" si="6"/>
        <v>0</v>
      </c>
      <c r="BI135" s="144">
        <f t="shared" si="7"/>
        <v>0</v>
      </c>
      <c r="BJ135" s="13" t="s">
        <v>96</v>
      </c>
      <c r="BK135" s="144">
        <f t="shared" si="8"/>
        <v>0</v>
      </c>
      <c r="BL135" s="13" t="s">
        <v>101</v>
      </c>
      <c r="BM135" s="143" t="s">
        <v>142</v>
      </c>
    </row>
    <row r="136" spans="2:65" s="11" customFormat="1" ht="22.75" customHeight="1" x14ac:dyDescent="0.25">
      <c r="B136" s="120"/>
      <c r="D136" s="121" t="s">
        <v>65</v>
      </c>
      <c r="E136" s="129" t="s">
        <v>101</v>
      </c>
      <c r="F136" s="129" t="s">
        <v>143</v>
      </c>
      <c r="J136" s="130"/>
      <c r="L136" s="120"/>
      <c r="M136" s="124"/>
      <c r="P136" s="125">
        <f>SUM(P137:P138)</f>
        <v>5.9387868000000008</v>
      </c>
      <c r="R136" s="125">
        <f>SUM(R137:R138)</f>
        <v>0.68269960000000007</v>
      </c>
      <c r="T136" s="126">
        <f>SUM(T137:T138)</f>
        <v>0</v>
      </c>
      <c r="AR136" s="121" t="s">
        <v>73</v>
      </c>
      <c r="AT136" s="127" t="s">
        <v>65</v>
      </c>
      <c r="AU136" s="127" t="s">
        <v>73</v>
      </c>
      <c r="AY136" s="121" t="s">
        <v>97</v>
      </c>
      <c r="BK136" s="128">
        <f>SUM(BK137:BK138)</f>
        <v>0</v>
      </c>
    </row>
    <row r="137" spans="2:65" s="1" customFormat="1" ht="16.5" customHeight="1" x14ac:dyDescent="0.2">
      <c r="B137" s="131"/>
      <c r="C137" s="132">
        <v>13</v>
      </c>
      <c r="D137" s="132" t="s">
        <v>98</v>
      </c>
      <c r="E137" s="133" t="s">
        <v>144</v>
      </c>
      <c r="F137" s="134" t="s">
        <v>145</v>
      </c>
      <c r="G137" s="135" t="s">
        <v>138</v>
      </c>
      <c r="H137" s="136">
        <v>0.4</v>
      </c>
      <c r="I137" s="137"/>
      <c r="J137" s="137"/>
      <c r="K137" s="138"/>
      <c r="L137" s="25"/>
      <c r="M137" s="139" t="s">
        <v>1</v>
      </c>
      <c r="N137" s="140" t="s">
        <v>32</v>
      </c>
      <c r="O137" s="141">
        <v>8.7335100000000008</v>
      </c>
      <c r="P137" s="141">
        <f>O137*H137</f>
        <v>3.4934040000000004</v>
      </c>
      <c r="Q137" s="141">
        <v>1.00397</v>
      </c>
      <c r="R137" s="141">
        <f>Q137*H137</f>
        <v>0.40158800000000006</v>
      </c>
      <c r="S137" s="141">
        <v>0</v>
      </c>
      <c r="T137" s="142">
        <f>S137*H137</f>
        <v>0</v>
      </c>
      <c r="AR137" s="143" t="s">
        <v>101</v>
      </c>
      <c r="AT137" s="143" t="s">
        <v>98</v>
      </c>
      <c r="AU137" s="143" t="s">
        <v>96</v>
      </c>
      <c r="AY137" s="13" t="s">
        <v>97</v>
      </c>
      <c r="BE137" s="144">
        <f>IF(N137="základná",J137,0)</f>
        <v>0</v>
      </c>
      <c r="BF137" s="144">
        <f>IF(N137="znížená",J137,0)</f>
        <v>0</v>
      </c>
      <c r="BG137" s="144">
        <f>IF(N137="zákl. prenesená",J137,0)</f>
        <v>0</v>
      </c>
      <c r="BH137" s="144">
        <f>IF(N137="zníž. prenesená",J137,0)</f>
        <v>0</v>
      </c>
      <c r="BI137" s="144">
        <f>IF(N137="nulová",J137,0)</f>
        <v>0</v>
      </c>
      <c r="BJ137" s="13" t="s">
        <v>96</v>
      </c>
      <c r="BK137" s="144">
        <f>ROUND(I137*H137,2)</f>
        <v>0</v>
      </c>
      <c r="BL137" s="13" t="s">
        <v>101</v>
      </c>
      <c r="BM137" s="143" t="s">
        <v>146</v>
      </c>
    </row>
    <row r="138" spans="2:65" s="1" customFormat="1" ht="16.5" customHeight="1" x14ac:dyDescent="0.2">
      <c r="B138" s="131"/>
      <c r="C138" s="132">
        <v>14</v>
      </c>
      <c r="D138" s="132" t="s">
        <v>98</v>
      </c>
      <c r="E138" s="133" t="s">
        <v>147</v>
      </c>
      <c r="F138" s="134" t="s">
        <v>148</v>
      </c>
      <c r="G138" s="135" t="s">
        <v>138</v>
      </c>
      <c r="H138" s="136">
        <v>0.28000000000000003</v>
      </c>
      <c r="I138" s="137"/>
      <c r="J138" s="137"/>
      <c r="K138" s="138"/>
      <c r="L138" s="25"/>
      <c r="M138" s="139" t="s">
        <v>1</v>
      </c>
      <c r="N138" s="140" t="s">
        <v>32</v>
      </c>
      <c r="O138" s="141">
        <v>8.7335100000000008</v>
      </c>
      <c r="P138" s="141">
        <f>O138*H138</f>
        <v>2.4453828000000004</v>
      </c>
      <c r="Q138" s="141">
        <v>1.00397</v>
      </c>
      <c r="R138" s="141">
        <f>Q138*H138</f>
        <v>0.28111160000000002</v>
      </c>
      <c r="S138" s="141">
        <v>0</v>
      </c>
      <c r="T138" s="142">
        <f>S138*H138</f>
        <v>0</v>
      </c>
      <c r="AR138" s="143" t="s">
        <v>101</v>
      </c>
      <c r="AT138" s="143" t="s">
        <v>98</v>
      </c>
      <c r="AU138" s="143" t="s">
        <v>96</v>
      </c>
      <c r="AY138" s="13" t="s">
        <v>97</v>
      </c>
      <c r="BE138" s="144">
        <f>IF(N138="základná",J138,0)</f>
        <v>0</v>
      </c>
      <c r="BF138" s="144">
        <f>IF(N138="znížená",J138,0)</f>
        <v>0</v>
      </c>
      <c r="BG138" s="144">
        <f>IF(N138="zákl. prenesená",J138,0)</f>
        <v>0</v>
      </c>
      <c r="BH138" s="144">
        <f>IF(N138="zníž. prenesená",J138,0)</f>
        <v>0</v>
      </c>
      <c r="BI138" s="144">
        <f>IF(N138="nulová",J138,0)</f>
        <v>0</v>
      </c>
      <c r="BJ138" s="13" t="s">
        <v>96</v>
      </c>
      <c r="BK138" s="144">
        <f>ROUND(I138*H138,2)</f>
        <v>0</v>
      </c>
      <c r="BL138" s="13" t="s">
        <v>101</v>
      </c>
      <c r="BM138" s="143" t="s">
        <v>149</v>
      </c>
    </row>
    <row r="139" spans="2:65" s="11" customFormat="1" ht="22.75" customHeight="1" x14ac:dyDescent="0.25">
      <c r="B139" s="120"/>
      <c r="D139" s="121" t="s">
        <v>65</v>
      </c>
      <c r="E139" s="129" t="s">
        <v>102</v>
      </c>
      <c r="F139" s="129" t="s">
        <v>150</v>
      </c>
      <c r="J139" s="130"/>
      <c r="L139" s="120"/>
      <c r="M139" s="124"/>
      <c r="P139" s="125">
        <f>SUM(P140:P149)</f>
        <v>14.569695000000001</v>
      </c>
      <c r="R139" s="125">
        <f>SUM(R140:R149)</f>
        <v>65.660870070000001</v>
      </c>
      <c r="T139" s="126">
        <f>SUM(T140:T149)</f>
        <v>0</v>
      </c>
      <c r="AR139" s="121" t="s">
        <v>73</v>
      </c>
      <c r="AT139" s="127" t="s">
        <v>65</v>
      </c>
      <c r="AU139" s="127" t="s">
        <v>73</v>
      </c>
      <c r="AY139" s="121" t="s">
        <v>97</v>
      </c>
      <c r="BK139" s="128">
        <f>SUM(BK140:BK149)</f>
        <v>0</v>
      </c>
    </row>
    <row r="140" spans="2:65" s="1" customFormat="1" ht="24.15" customHeight="1" x14ac:dyDescent="0.2">
      <c r="B140" s="131"/>
      <c r="C140" s="132">
        <v>15</v>
      </c>
      <c r="D140" s="132" t="s">
        <v>98</v>
      </c>
      <c r="E140" s="133" t="s">
        <v>151</v>
      </c>
      <c r="F140" s="134" t="s">
        <v>152</v>
      </c>
      <c r="G140" s="135" t="s">
        <v>106</v>
      </c>
      <c r="H140" s="136">
        <v>8</v>
      </c>
      <c r="I140" s="137"/>
      <c r="J140" s="137"/>
      <c r="K140" s="138"/>
      <c r="L140" s="25"/>
      <c r="M140" s="139" t="s">
        <v>1</v>
      </c>
      <c r="N140" s="140" t="s">
        <v>32</v>
      </c>
      <c r="O140" s="141">
        <v>0.73936999999999997</v>
      </c>
      <c r="P140" s="141">
        <f t="shared" ref="P140:P149" si="9">O140*H140</f>
        <v>5.9149599999999998</v>
      </c>
      <c r="Q140" s="141">
        <v>0.34131361999999998</v>
      </c>
      <c r="R140" s="141">
        <f t="shared" ref="R140:R149" si="10">Q140*H140</f>
        <v>2.7305089599999999</v>
      </c>
      <c r="S140" s="141">
        <v>0</v>
      </c>
      <c r="T140" s="142">
        <f t="shared" ref="T140:T149" si="11">S140*H140</f>
        <v>0</v>
      </c>
      <c r="AR140" s="143" t="s">
        <v>101</v>
      </c>
      <c r="AT140" s="143" t="s">
        <v>98</v>
      </c>
      <c r="AU140" s="143" t="s">
        <v>96</v>
      </c>
      <c r="AY140" s="13" t="s">
        <v>97</v>
      </c>
      <c r="BE140" s="144">
        <f t="shared" ref="BE140:BE149" si="12">IF(N140="základná",J140,0)</f>
        <v>0</v>
      </c>
      <c r="BF140" s="144">
        <f t="shared" ref="BF140:BF149" si="13">IF(N140="znížená",J140,0)</f>
        <v>0</v>
      </c>
      <c r="BG140" s="144">
        <f t="shared" ref="BG140:BG149" si="14">IF(N140="zákl. prenesená",J140,0)</f>
        <v>0</v>
      </c>
      <c r="BH140" s="144">
        <f t="shared" ref="BH140:BH149" si="15">IF(N140="zníž. prenesená",J140,0)</f>
        <v>0</v>
      </c>
      <c r="BI140" s="144">
        <f t="shared" ref="BI140:BI149" si="16">IF(N140="nulová",J140,0)</f>
        <v>0</v>
      </c>
      <c r="BJ140" s="13" t="s">
        <v>96</v>
      </c>
      <c r="BK140" s="144">
        <f t="shared" ref="BK140:BK149" si="17">ROUND(I140*H140,2)</f>
        <v>0</v>
      </c>
      <c r="BL140" s="13" t="s">
        <v>101</v>
      </c>
      <c r="BM140" s="143" t="s">
        <v>153</v>
      </c>
    </row>
    <row r="141" spans="2:65" s="1" customFormat="1" ht="16.5" customHeight="1" x14ac:dyDescent="0.2">
      <c r="B141" s="131"/>
      <c r="C141" s="145">
        <v>16</v>
      </c>
      <c r="D141" s="145" t="s">
        <v>99</v>
      </c>
      <c r="E141" s="146" t="s">
        <v>154</v>
      </c>
      <c r="F141" s="147" t="s">
        <v>155</v>
      </c>
      <c r="G141" s="148" t="s">
        <v>109</v>
      </c>
      <c r="H141" s="149">
        <v>4</v>
      </c>
      <c r="I141" s="150"/>
      <c r="J141" s="150"/>
      <c r="K141" s="151"/>
      <c r="L141" s="152"/>
      <c r="M141" s="153" t="s">
        <v>1</v>
      </c>
      <c r="N141" s="154" t="s">
        <v>32</v>
      </c>
      <c r="O141" s="141">
        <v>0</v>
      </c>
      <c r="P141" s="141">
        <f t="shared" si="9"/>
        <v>0</v>
      </c>
      <c r="Q141" s="141">
        <v>1</v>
      </c>
      <c r="R141" s="141">
        <f t="shared" si="10"/>
        <v>4</v>
      </c>
      <c r="S141" s="141">
        <v>0</v>
      </c>
      <c r="T141" s="142">
        <f t="shared" si="11"/>
        <v>0</v>
      </c>
      <c r="AR141" s="143" t="s">
        <v>104</v>
      </c>
      <c r="AT141" s="143" t="s">
        <v>99</v>
      </c>
      <c r="AU141" s="143" t="s">
        <v>96</v>
      </c>
      <c r="AY141" s="13" t="s">
        <v>97</v>
      </c>
      <c r="BE141" s="144">
        <f t="shared" si="12"/>
        <v>0</v>
      </c>
      <c r="BF141" s="144">
        <f t="shared" si="13"/>
        <v>0</v>
      </c>
      <c r="BG141" s="144">
        <f t="shared" si="14"/>
        <v>0</v>
      </c>
      <c r="BH141" s="144">
        <f t="shared" si="15"/>
        <v>0</v>
      </c>
      <c r="BI141" s="144">
        <f t="shared" si="16"/>
        <v>0</v>
      </c>
      <c r="BJ141" s="13" t="s">
        <v>96</v>
      </c>
      <c r="BK141" s="144">
        <f t="shared" si="17"/>
        <v>0</v>
      </c>
      <c r="BL141" s="13" t="s">
        <v>101</v>
      </c>
      <c r="BM141" s="143" t="s">
        <v>156</v>
      </c>
    </row>
    <row r="142" spans="2:65" s="164" customFormat="1" ht="11.5" x14ac:dyDescent="0.2">
      <c r="B142" s="163"/>
      <c r="C142" s="132">
        <v>17</v>
      </c>
      <c r="D142" s="132" t="s">
        <v>99</v>
      </c>
      <c r="E142" s="133" t="s">
        <v>154</v>
      </c>
      <c r="F142" s="134" t="s">
        <v>214</v>
      </c>
      <c r="G142" s="135" t="s">
        <v>215</v>
      </c>
      <c r="H142" s="136">
        <v>42</v>
      </c>
      <c r="I142" s="137"/>
      <c r="J142" s="137"/>
      <c r="K142" s="167"/>
      <c r="L142" s="168"/>
      <c r="M142" s="169"/>
      <c r="N142" s="170"/>
      <c r="O142" s="171"/>
      <c r="P142" s="171"/>
      <c r="Q142" s="171"/>
      <c r="R142" s="171"/>
      <c r="S142" s="171"/>
      <c r="T142" s="172"/>
      <c r="AR142" s="143"/>
      <c r="AT142" s="143"/>
      <c r="AU142" s="143"/>
      <c r="AY142" s="165"/>
      <c r="BE142" s="166"/>
      <c r="BF142" s="166"/>
      <c r="BG142" s="166"/>
      <c r="BH142" s="166"/>
      <c r="BI142" s="166"/>
      <c r="BJ142" s="165"/>
      <c r="BK142" s="166"/>
      <c r="BL142" s="165"/>
      <c r="BM142" s="143"/>
    </row>
    <row r="143" spans="2:65" s="164" customFormat="1" ht="11.5" x14ac:dyDescent="0.2">
      <c r="B143" s="163"/>
      <c r="C143" s="132">
        <v>18</v>
      </c>
      <c r="D143" s="132" t="s">
        <v>99</v>
      </c>
      <c r="E143" s="133" t="s">
        <v>154</v>
      </c>
      <c r="F143" s="134" t="s">
        <v>216</v>
      </c>
      <c r="G143" s="135" t="s">
        <v>215</v>
      </c>
      <c r="H143" s="136">
        <v>20</v>
      </c>
      <c r="I143" s="137"/>
      <c r="J143" s="137"/>
      <c r="K143" s="167"/>
      <c r="L143" s="168"/>
      <c r="M143" s="169"/>
      <c r="N143" s="170"/>
      <c r="O143" s="171"/>
      <c r="P143" s="171"/>
      <c r="Q143" s="171"/>
      <c r="R143" s="171"/>
      <c r="S143" s="171"/>
      <c r="T143" s="172"/>
      <c r="AR143" s="143"/>
      <c r="AT143" s="143"/>
      <c r="AU143" s="143"/>
      <c r="AY143" s="165"/>
      <c r="BE143" s="166"/>
      <c r="BF143" s="166"/>
      <c r="BG143" s="166"/>
      <c r="BH143" s="166"/>
      <c r="BI143" s="166"/>
      <c r="BJ143" s="165"/>
      <c r="BK143" s="166"/>
      <c r="BL143" s="165"/>
      <c r="BM143" s="143"/>
    </row>
    <row r="144" spans="2:65" s="164" customFormat="1" ht="11.5" x14ac:dyDescent="0.2">
      <c r="B144" s="163"/>
      <c r="C144" s="132">
        <v>19</v>
      </c>
      <c r="D144" s="132" t="s">
        <v>99</v>
      </c>
      <c r="E144" s="133" t="s">
        <v>154</v>
      </c>
      <c r="F144" s="134" t="s">
        <v>217</v>
      </c>
      <c r="G144" s="135" t="s">
        <v>215</v>
      </c>
      <c r="H144" s="136">
        <v>41</v>
      </c>
      <c r="I144" s="137"/>
      <c r="J144" s="137"/>
      <c r="K144" s="167"/>
      <c r="L144" s="168"/>
      <c r="M144" s="169"/>
      <c r="N144" s="170"/>
      <c r="O144" s="171"/>
      <c r="P144" s="171"/>
      <c r="Q144" s="171"/>
      <c r="R144" s="171"/>
      <c r="S144" s="171"/>
      <c r="T144" s="172"/>
      <c r="AR144" s="143"/>
      <c r="AT144" s="143"/>
      <c r="AU144" s="143"/>
      <c r="AY144" s="165"/>
      <c r="BE144" s="166"/>
      <c r="BF144" s="166"/>
      <c r="BG144" s="166"/>
      <c r="BH144" s="166"/>
      <c r="BI144" s="166"/>
      <c r="BJ144" s="165"/>
      <c r="BK144" s="166"/>
      <c r="BL144" s="165"/>
      <c r="BM144" s="143"/>
    </row>
    <row r="145" spans="2:65" s="1" customFormat="1" ht="34.25" customHeight="1" x14ac:dyDescent="0.2">
      <c r="B145" s="131"/>
      <c r="C145" s="132">
        <v>20</v>
      </c>
      <c r="D145" s="132" t="s">
        <v>98</v>
      </c>
      <c r="E145" s="133" t="s">
        <v>157</v>
      </c>
      <c r="F145" s="134" t="s">
        <v>210</v>
      </c>
      <c r="G145" s="135" t="s">
        <v>106</v>
      </c>
      <c r="H145" s="136">
        <v>15</v>
      </c>
      <c r="I145" s="137"/>
      <c r="J145" s="137"/>
      <c r="K145" s="138"/>
      <c r="L145" s="25"/>
      <c r="M145" s="139" t="s">
        <v>1</v>
      </c>
      <c r="N145" s="140" t="s">
        <v>32</v>
      </c>
      <c r="O145" s="141">
        <v>0.55837000000000003</v>
      </c>
      <c r="P145" s="141">
        <f t="shared" si="9"/>
        <v>8.3755500000000005</v>
      </c>
      <c r="Q145" s="141">
        <v>0.34131361999999998</v>
      </c>
      <c r="R145" s="141">
        <f t="shared" si="10"/>
        <v>5.1197042999999995</v>
      </c>
      <c r="S145" s="141">
        <v>0</v>
      </c>
      <c r="T145" s="142">
        <f t="shared" si="11"/>
        <v>0</v>
      </c>
      <c r="AR145" s="143" t="s">
        <v>101</v>
      </c>
      <c r="AT145" s="143" t="s">
        <v>98</v>
      </c>
      <c r="AU145" s="143" t="s">
        <v>96</v>
      </c>
      <c r="AY145" s="13" t="s">
        <v>97</v>
      </c>
      <c r="BE145" s="144">
        <f t="shared" si="12"/>
        <v>0</v>
      </c>
      <c r="BF145" s="144">
        <f t="shared" si="13"/>
        <v>0</v>
      </c>
      <c r="BG145" s="144">
        <f t="shared" si="14"/>
        <v>0</v>
      </c>
      <c r="BH145" s="144">
        <f t="shared" si="15"/>
        <v>0</v>
      </c>
      <c r="BI145" s="144">
        <f t="shared" si="16"/>
        <v>0</v>
      </c>
      <c r="BJ145" s="13" t="s">
        <v>96</v>
      </c>
      <c r="BK145" s="144">
        <f t="shared" si="17"/>
        <v>0</v>
      </c>
      <c r="BL145" s="13" t="s">
        <v>101</v>
      </c>
      <c r="BM145" s="143" t="s">
        <v>158</v>
      </c>
    </row>
    <row r="146" spans="2:65" s="1" customFormat="1" ht="16.5" customHeight="1" x14ac:dyDescent="0.2">
      <c r="B146" s="131"/>
      <c r="C146" s="145">
        <v>21</v>
      </c>
      <c r="D146" s="145" t="s">
        <v>99</v>
      </c>
      <c r="E146" s="146" t="s">
        <v>154</v>
      </c>
      <c r="F146" s="147" t="s">
        <v>212</v>
      </c>
      <c r="G146" s="148" t="s">
        <v>106</v>
      </c>
      <c r="H146" s="149">
        <v>50</v>
      </c>
      <c r="I146" s="150"/>
      <c r="J146" s="150"/>
      <c r="K146" s="151"/>
      <c r="L146" s="152"/>
      <c r="M146" s="153" t="s">
        <v>1</v>
      </c>
      <c r="N146" s="154" t="s">
        <v>32</v>
      </c>
      <c r="O146" s="141">
        <v>0</v>
      </c>
      <c r="P146" s="141">
        <f t="shared" ref="P146" si="18">O146*H146</f>
        <v>0</v>
      </c>
      <c r="Q146" s="141">
        <v>1</v>
      </c>
      <c r="R146" s="141">
        <f t="shared" ref="R146" si="19">Q146*H146</f>
        <v>50</v>
      </c>
      <c r="S146" s="141">
        <v>0</v>
      </c>
      <c r="T146" s="142">
        <f t="shared" ref="T146" si="20">S146*H146</f>
        <v>0</v>
      </c>
      <c r="AR146" s="143" t="s">
        <v>104</v>
      </c>
      <c r="AT146" s="143" t="s">
        <v>99</v>
      </c>
      <c r="AU146" s="143" t="s">
        <v>96</v>
      </c>
      <c r="AY146" s="13" t="s">
        <v>97</v>
      </c>
      <c r="BE146" s="144">
        <f t="shared" ref="BE146" si="21">IF(N146="základná",J146,0)</f>
        <v>0</v>
      </c>
      <c r="BF146" s="144">
        <f t="shared" ref="BF146" si="22">IF(N146="znížená",J146,0)</f>
        <v>0</v>
      </c>
      <c r="BG146" s="144">
        <f t="shared" ref="BG146" si="23">IF(N146="zákl. prenesená",J146,0)</f>
        <v>0</v>
      </c>
      <c r="BH146" s="144">
        <f t="shared" ref="BH146" si="24">IF(N146="zníž. prenesená",J146,0)</f>
        <v>0</v>
      </c>
      <c r="BI146" s="144">
        <f t="shared" ref="BI146" si="25">IF(N146="nulová",J146,0)</f>
        <v>0</v>
      </c>
      <c r="BJ146" s="13" t="s">
        <v>96</v>
      </c>
      <c r="BK146" s="144">
        <f t="shared" ref="BK146" si="26">ROUND(I146*H146,2)</f>
        <v>0</v>
      </c>
      <c r="BL146" s="13" t="s">
        <v>101</v>
      </c>
      <c r="BM146" s="143" t="s">
        <v>156</v>
      </c>
    </row>
    <row r="147" spans="2:65" s="1" customFormat="1" ht="16.5" customHeight="1" x14ac:dyDescent="0.2">
      <c r="B147" s="131"/>
      <c r="C147" s="145">
        <v>22</v>
      </c>
      <c r="D147" s="145" t="s">
        <v>99</v>
      </c>
      <c r="E147" s="146" t="s">
        <v>154</v>
      </c>
      <c r="F147" s="147" t="s">
        <v>155</v>
      </c>
      <c r="G147" s="148" t="s">
        <v>109</v>
      </c>
      <c r="H147" s="149">
        <v>3.6</v>
      </c>
      <c r="I147" s="150"/>
      <c r="J147" s="150"/>
      <c r="K147" s="151"/>
      <c r="L147" s="152"/>
      <c r="M147" s="153" t="s">
        <v>1</v>
      </c>
      <c r="N147" s="154" t="s">
        <v>32</v>
      </c>
      <c r="O147" s="141">
        <v>0</v>
      </c>
      <c r="P147" s="141">
        <f t="shared" si="9"/>
        <v>0</v>
      </c>
      <c r="Q147" s="141">
        <v>1</v>
      </c>
      <c r="R147" s="141">
        <f t="shared" si="10"/>
        <v>3.6</v>
      </c>
      <c r="S147" s="141">
        <v>0</v>
      </c>
      <c r="T147" s="142">
        <f t="shared" si="11"/>
        <v>0</v>
      </c>
      <c r="AR147" s="143" t="s">
        <v>104</v>
      </c>
      <c r="AT147" s="143" t="s">
        <v>99</v>
      </c>
      <c r="AU147" s="143" t="s">
        <v>96</v>
      </c>
      <c r="AY147" s="13" t="s">
        <v>97</v>
      </c>
      <c r="BE147" s="144">
        <f t="shared" si="12"/>
        <v>0</v>
      </c>
      <c r="BF147" s="144">
        <f t="shared" si="13"/>
        <v>0</v>
      </c>
      <c r="BG147" s="144">
        <f t="shared" si="14"/>
        <v>0</v>
      </c>
      <c r="BH147" s="144">
        <f t="shared" si="15"/>
        <v>0</v>
      </c>
      <c r="BI147" s="144">
        <f t="shared" si="16"/>
        <v>0</v>
      </c>
      <c r="BJ147" s="13" t="s">
        <v>96</v>
      </c>
      <c r="BK147" s="144">
        <f t="shared" si="17"/>
        <v>0</v>
      </c>
      <c r="BL147" s="13" t="s">
        <v>101</v>
      </c>
      <c r="BM147" s="143" t="s">
        <v>159</v>
      </c>
    </row>
    <row r="148" spans="2:65" s="1" customFormat="1" ht="21.75" customHeight="1" x14ac:dyDescent="0.2">
      <c r="B148" s="131"/>
      <c r="C148" s="132">
        <v>23</v>
      </c>
      <c r="D148" s="132" t="s">
        <v>98</v>
      </c>
      <c r="E148" s="133" t="s">
        <v>160</v>
      </c>
      <c r="F148" s="134" t="s">
        <v>161</v>
      </c>
      <c r="G148" s="135" t="s">
        <v>109</v>
      </c>
      <c r="H148" s="136">
        <v>0.5</v>
      </c>
      <c r="I148" s="137"/>
      <c r="J148" s="137"/>
      <c r="K148" s="138"/>
      <c r="L148" s="25"/>
      <c r="M148" s="139" t="s">
        <v>1</v>
      </c>
      <c r="N148" s="140" t="s">
        <v>32</v>
      </c>
      <c r="O148" s="141">
        <v>0.55837000000000003</v>
      </c>
      <c r="P148" s="141">
        <f t="shared" si="9"/>
        <v>0.27918500000000002</v>
      </c>
      <c r="Q148" s="141">
        <v>0.34131361999999998</v>
      </c>
      <c r="R148" s="141">
        <f t="shared" si="10"/>
        <v>0.17065680999999999</v>
      </c>
      <c r="S148" s="141">
        <v>0</v>
      </c>
      <c r="T148" s="142">
        <f t="shared" si="11"/>
        <v>0</v>
      </c>
      <c r="AR148" s="143" t="s">
        <v>101</v>
      </c>
      <c r="AT148" s="143" t="s">
        <v>98</v>
      </c>
      <c r="AU148" s="143" t="s">
        <v>96</v>
      </c>
      <c r="AY148" s="13" t="s">
        <v>97</v>
      </c>
      <c r="BE148" s="144">
        <f t="shared" si="12"/>
        <v>0</v>
      </c>
      <c r="BF148" s="144">
        <f t="shared" si="13"/>
        <v>0</v>
      </c>
      <c r="BG148" s="144">
        <f t="shared" si="14"/>
        <v>0</v>
      </c>
      <c r="BH148" s="144">
        <f t="shared" si="15"/>
        <v>0</v>
      </c>
      <c r="BI148" s="144">
        <f t="shared" si="16"/>
        <v>0</v>
      </c>
      <c r="BJ148" s="13" t="s">
        <v>96</v>
      </c>
      <c r="BK148" s="144">
        <f t="shared" si="17"/>
        <v>0</v>
      </c>
      <c r="BL148" s="13" t="s">
        <v>101</v>
      </c>
      <c r="BM148" s="143" t="s">
        <v>162</v>
      </c>
    </row>
    <row r="149" spans="2:65" s="1" customFormat="1" ht="24.15" customHeight="1" x14ac:dyDescent="0.2">
      <c r="B149" s="131"/>
      <c r="C149" s="145">
        <v>24</v>
      </c>
      <c r="D149" s="145" t="s">
        <v>99</v>
      </c>
      <c r="E149" s="146" t="s">
        <v>163</v>
      </c>
      <c r="F149" s="147" t="s">
        <v>164</v>
      </c>
      <c r="G149" s="148" t="s">
        <v>109</v>
      </c>
      <c r="H149" s="149">
        <v>0.04</v>
      </c>
      <c r="I149" s="150"/>
      <c r="J149" s="150"/>
      <c r="K149" s="151"/>
      <c r="L149" s="152"/>
      <c r="M149" s="153" t="s">
        <v>1</v>
      </c>
      <c r="N149" s="154" t="s">
        <v>32</v>
      </c>
      <c r="O149" s="141">
        <v>0</v>
      </c>
      <c r="P149" s="141">
        <f t="shared" si="9"/>
        <v>0</v>
      </c>
      <c r="Q149" s="141">
        <v>1</v>
      </c>
      <c r="R149" s="141">
        <f t="shared" si="10"/>
        <v>0.04</v>
      </c>
      <c r="S149" s="141">
        <v>0</v>
      </c>
      <c r="T149" s="142">
        <f t="shared" si="11"/>
        <v>0</v>
      </c>
      <c r="AR149" s="143" t="s">
        <v>104</v>
      </c>
      <c r="AT149" s="143" t="s">
        <v>99</v>
      </c>
      <c r="AU149" s="143" t="s">
        <v>96</v>
      </c>
      <c r="AY149" s="13" t="s">
        <v>97</v>
      </c>
      <c r="BE149" s="144">
        <f t="shared" si="12"/>
        <v>0</v>
      </c>
      <c r="BF149" s="144">
        <f t="shared" si="13"/>
        <v>0</v>
      </c>
      <c r="BG149" s="144">
        <f t="shared" si="14"/>
        <v>0</v>
      </c>
      <c r="BH149" s="144">
        <f t="shared" si="15"/>
        <v>0</v>
      </c>
      <c r="BI149" s="144">
        <f t="shared" si="16"/>
        <v>0</v>
      </c>
      <c r="BJ149" s="13" t="s">
        <v>96</v>
      </c>
      <c r="BK149" s="144">
        <f t="shared" si="17"/>
        <v>0</v>
      </c>
      <c r="BL149" s="13" t="s">
        <v>101</v>
      </c>
      <c r="BM149" s="143" t="s">
        <v>165</v>
      </c>
    </row>
    <row r="150" spans="2:65" s="11" customFormat="1" ht="22.75" customHeight="1" x14ac:dyDescent="0.25">
      <c r="B150" s="120"/>
      <c r="D150" s="121" t="s">
        <v>65</v>
      </c>
      <c r="E150" s="129" t="s">
        <v>105</v>
      </c>
      <c r="F150" s="129" t="s">
        <v>166</v>
      </c>
      <c r="J150" s="130"/>
      <c r="L150" s="120"/>
      <c r="M150" s="124"/>
      <c r="P150" s="125">
        <f>SUM(P151:P161)</f>
        <v>36.18</v>
      </c>
      <c r="R150" s="125">
        <f>SUM(R151:R161)</f>
        <v>0</v>
      </c>
      <c r="T150" s="126">
        <f>SUM(T151:T161)</f>
        <v>0</v>
      </c>
      <c r="AR150" s="121" t="s">
        <v>73</v>
      </c>
      <c r="AT150" s="127" t="s">
        <v>65</v>
      </c>
      <c r="AU150" s="127" t="s">
        <v>73</v>
      </c>
      <c r="AY150" s="121" t="s">
        <v>97</v>
      </c>
      <c r="BK150" s="128">
        <f>SUM(BK151:BK161)</f>
        <v>0</v>
      </c>
    </row>
    <row r="151" spans="2:65" s="1" customFormat="1" ht="16.5" customHeight="1" x14ac:dyDescent="0.2">
      <c r="B151" s="131"/>
      <c r="C151" s="132">
        <v>25</v>
      </c>
      <c r="D151" s="132" t="s">
        <v>98</v>
      </c>
      <c r="E151" s="133" t="s">
        <v>167</v>
      </c>
      <c r="F151" s="134" t="s">
        <v>168</v>
      </c>
      <c r="G151" s="135" t="s">
        <v>106</v>
      </c>
      <c r="H151" s="136">
        <v>0</v>
      </c>
      <c r="I151" s="137"/>
      <c r="J151" s="137"/>
      <c r="K151" s="138"/>
      <c r="L151" s="25"/>
      <c r="M151" s="139" t="s">
        <v>1</v>
      </c>
      <c r="N151" s="140" t="s">
        <v>32</v>
      </c>
      <c r="O151" s="141">
        <v>0.108</v>
      </c>
      <c r="P151" s="141">
        <f t="shared" ref="P151:P161" si="27">O151*H151</f>
        <v>0</v>
      </c>
      <c r="Q151" s="141">
        <v>0</v>
      </c>
      <c r="R151" s="141">
        <f t="shared" ref="R151:R161" si="28">Q151*H151</f>
        <v>0</v>
      </c>
      <c r="S151" s="141">
        <v>0</v>
      </c>
      <c r="T151" s="142">
        <f t="shared" ref="T151:T161" si="29">S151*H151</f>
        <v>0</v>
      </c>
      <c r="AR151" s="143" t="s">
        <v>101</v>
      </c>
      <c r="AT151" s="143" t="s">
        <v>98</v>
      </c>
      <c r="AU151" s="143" t="s">
        <v>96</v>
      </c>
      <c r="AY151" s="13" t="s">
        <v>97</v>
      </c>
      <c r="BE151" s="144">
        <f t="shared" ref="BE151:BE161" si="30">IF(N151="základná",J151,0)</f>
        <v>0</v>
      </c>
      <c r="BF151" s="144">
        <f t="shared" ref="BF151:BF161" si="31">IF(N151="znížená",J151,0)</f>
        <v>0</v>
      </c>
      <c r="BG151" s="144">
        <f t="shared" ref="BG151:BG161" si="32">IF(N151="zákl. prenesená",J151,0)</f>
        <v>0</v>
      </c>
      <c r="BH151" s="144">
        <f t="shared" ref="BH151:BH161" si="33">IF(N151="zníž. prenesená",J151,0)</f>
        <v>0</v>
      </c>
      <c r="BI151" s="144">
        <f t="shared" ref="BI151:BI161" si="34">IF(N151="nulová",J151,0)</f>
        <v>0</v>
      </c>
      <c r="BJ151" s="13" t="s">
        <v>96</v>
      </c>
      <c r="BK151" s="144">
        <f t="shared" ref="BK151:BK161" si="35">ROUND(I151*H151,2)</f>
        <v>0</v>
      </c>
      <c r="BL151" s="13" t="s">
        <v>101</v>
      </c>
      <c r="BM151" s="143" t="s">
        <v>169</v>
      </c>
    </row>
    <row r="152" spans="2:65" s="1" customFormat="1" ht="21.75" customHeight="1" x14ac:dyDescent="0.2">
      <c r="B152" s="131"/>
      <c r="C152" s="132">
        <v>26</v>
      </c>
      <c r="D152" s="132" t="s">
        <v>98</v>
      </c>
      <c r="E152" s="133" t="s">
        <v>170</v>
      </c>
      <c r="F152" s="134" t="s">
        <v>171</v>
      </c>
      <c r="G152" s="135" t="s">
        <v>107</v>
      </c>
      <c r="H152" s="136">
        <v>12</v>
      </c>
      <c r="I152" s="137"/>
      <c r="J152" s="137"/>
      <c r="K152" s="138"/>
      <c r="L152" s="25"/>
      <c r="M152" s="139" t="s">
        <v>1</v>
      </c>
      <c r="N152" s="140" t="s">
        <v>32</v>
      </c>
      <c r="O152" s="141">
        <v>0.108</v>
      </c>
      <c r="P152" s="141">
        <f t="shared" si="27"/>
        <v>1.296</v>
      </c>
      <c r="Q152" s="141">
        <v>0</v>
      </c>
      <c r="R152" s="141">
        <f t="shared" si="28"/>
        <v>0</v>
      </c>
      <c r="S152" s="141">
        <v>0</v>
      </c>
      <c r="T152" s="142">
        <f t="shared" si="29"/>
        <v>0</v>
      </c>
      <c r="AR152" s="143" t="s">
        <v>101</v>
      </c>
      <c r="AT152" s="143" t="s">
        <v>98</v>
      </c>
      <c r="AU152" s="143" t="s">
        <v>96</v>
      </c>
      <c r="AY152" s="13" t="s">
        <v>97</v>
      </c>
      <c r="BE152" s="144">
        <f t="shared" si="30"/>
        <v>0</v>
      </c>
      <c r="BF152" s="144">
        <f t="shared" si="31"/>
        <v>0</v>
      </c>
      <c r="BG152" s="144">
        <f t="shared" si="32"/>
        <v>0</v>
      </c>
      <c r="BH152" s="144">
        <f t="shared" si="33"/>
        <v>0</v>
      </c>
      <c r="BI152" s="144">
        <f t="shared" si="34"/>
        <v>0</v>
      </c>
      <c r="BJ152" s="13" t="s">
        <v>96</v>
      </c>
      <c r="BK152" s="144">
        <f t="shared" si="35"/>
        <v>0</v>
      </c>
      <c r="BL152" s="13" t="s">
        <v>101</v>
      </c>
      <c r="BM152" s="143" t="s">
        <v>172</v>
      </c>
    </row>
    <row r="153" spans="2:65" s="1" customFormat="1" ht="16.5" customHeight="1" x14ac:dyDescent="0.2">
      <c r="B153" s="131"/>
      <c r="C153" s="132">
        <v>27</v>
      </c>
      <c r="D153" s="132" t="s">
        <v>98</v>
      </c>
      <c r="E153" s="133" t="s">
        <v>173</v>
      </c>
      <c r="F153" s="134" t="s">
        <v>174</v>
      </c>
      <c r="G153" s="135" t="s">
        <v>107</v>
      </c>
      <c r="H153" s="136">
        <v>12</v>
      </c>
      <c r="I153" s="137"/>
      <c r="J153" s="137"/>
      <c r="K153" s="138"/>
      <c r="L153" s="25"/>
      <c r="M153" s="139" t="s">
        <v>1</v>
      </c>
      <c r="N153" s="140" t="s">
        <v>32</v>
      </c>
      <c r="O153" s="141">
        <v>0.108</v>
      </c>
      <c r="P153" s="141">
        <f t="shared" si="27"/>
        <v>1.296</v>
      </c>
      <c r="Q153" s="141">
        <v>0</v>
      </c>
      <c r="R153" s="141">
        <f t="shared" si="28"/>
        <v>0</v>
      </c>
      <c r="S153" s="141">
        <v>0</v>
      </c>
      <c r="T153" s="142">
        <f t="shared" si="29"/>
        <v>0</v>
      </c>
      <c r="AR153" s="143" t="s">
        <v>101</v>
      </c>
      <c r="AT153" s="143" t="s">
        <v>98</v>
      </c>
      <c r="AU153" s="143" t="s">
        <v>96</v>
      </c>
      <c r="AY153" s="13" t="s">
        <v>97</v>
      </c>
      <c r="BE153" s="144">
        <f t="shared" si="30"/>
        <v>0</v>
      </c>
      <c r="BF153" s="144">
        <f t="shared" si="31"/>
        <v>0</v>
      </c>
      <c r="BG153" s="144">
        <f t="shared" si="32"/>
        <v>0</v>
      </c>
      <c r="BH153" s="144">
        <f t="shared" si="33"/>
        <v>0</v>
      </c>
      <c r="BI153" s="144">
        <f t="shared" si="34"/>
        <v>0</v>
      </c>
      <c r="BJ153" s="13" t="s">
        <v>96</v>
      </c>
      <c r="BK153" s="144">
        <f t="shared" si="35"/>
        <v>0</v>
      </c>
      <c r="BL153" s="13" t="s">
        <v>101</v>
      </c>
      <c r="BM153" s="143" t="s">
        <v>175</v>
      </c>
    </row>
    <row r="154" spans="2:65" s="1" customFormat="1" ht="24.15" customHeight="1" x14ac:dyDescent="0.2">
      <c r="B154" s="131"/>
      <c r="C154" s="132">
        <v>28</v>
      </c>
      <c r="D154" s="132" t="s">
        <v>98</v>
      </c>
      <c r="E154" s="133" t="s">
        <v>176</v>
      </c>
      <c r="F154" s="134" t="s">
        <v>177</v>
      </c>
      <c r="G154" s="135" t="s">
        <v>107</v>
      </c>
      <c r="H154" s="136">
        <v>8</v>
      </c>
      <c r="I154" s="137"/>
      <c r="J154" s="137"/>
      <c r="K154" s="138"/>
      <c r="L154" s="25"/>
      <c r="M154" s="139" t="s">
        <v>1</v>
      </c>
      <c r="N154" s="140" t="s">
        <v>32</v>
      </c>
      <c r="O154" s="141">
        <v>0.108</v>
      </c>
      <c r="P154" s="141">
        <f t="shared" si="27"/>
        <v>0.86399999999999999</v>
      </c>
      <c r="Q154" s="141">
        <v>0</v>
      </c>
      <c r="R154" s="141">
        <f t="shared" si="28"/>
        <v>0</v>
      </c>
      <c r="S154" s="141">
        <v>0</v>
      </c>
      <c r="T154" s="142">
        <f t="shared" si="29"/>
        <v>0</v>
      </c>
      <c r="AR154" s="143" t="s">
        <v>101</v>
      </c>
      <c r="AT154" s="143" t="s">
        <v>98</v>
      </c>
      <c r="AU154" s="143" t="s">
        <v>96</v>
      </c>
      <c r="AY154" s="13" t="s">
        <v>97</v>
      </c>
      <c r="BE154" s="144">
        <f t="shared" si="30"/>
        <v>0</v>
      </c>
      <c r="BF154" s="144">
        <f t="shared" si="31"/>
        <v>0</v>
      </c>
      <c r="BG154" s="144">
        <f t="shared" si="32"/>
        <v>0</v>
      </c>
      <c r="BH154" s="144">
        <f t="shared" si="33"/>
        <v>0</v>
      </c>
      <c r="BI154" s="144">
        <f t="shared" si="34"/>
        <v>0</v>
      </c>
      <c r="BJ154" s="13" t="s">
        <v>96</v>
      </c>
      <c r="BK154" s="144">
        <f t="shared" si="35"/>
        <v>0</v>
      </c>
      <c r="BL154" s="13" t="s">
        <v>101</v>
      </c>
      <c r="BM154" s="143" t="s">
        <v>178</v>
      </c>
    </row>
    <row r="155" spans="2:65" s="1" customFormat="1" ht="21.75" customHeight="1" x14ac:dyDescent="0.2">
      <c r="B155" s="131"/>
      <c r="C155" s="132">
        <v>29</v>
      </c>
      <c r="D155" s="132" t="s">
        <v>98</v>
      </c>
      <c r="E155" s="133" t="s">
        <v>179</v>
      </c>
      <c r="F155" s="134" t="s">
        <v>180</v>
      </c>
      <c r="G155" s="135" t="s">
        <v>181</v>
      </c>
      <c r="H155" s="136">
        <v>98</v>
      </c>
      <c r="I155" s="137"/>
      <c r="J155" s="137"/>
      <c r="K155" s="138"/>
      <c r="L155" s="25"/>
      <c r="M155" s="139" t="s">
        <v>1</v>
      </c>
      <c r="N155" s="140" t="s">
        <v>32</v>
      </c>
      <c r="O155" s="141">
        <v>0.108</v>
      </c>
      <c r="P155" s="141">
        <f t="shared" si="27"/>
        <v>10.584</v>
      </c>
      <c r="Q155" s="141">
        <v>0</v>
      </c>
      <c r="R155" s="141">
        <f t="shared" si="28"/>
        <v>0</v>
      </c>
      <c r="S155" s="141">
        <v>0</v>
      </c>
      <c r="T155" s="142">
        <f t="shared" si="29"/>
        <v>0</v>
      </c>
      <c r="AR155" s="143" t="s">
        <v>101</v>
      </c>
      <c r="AT155" s="143" t="s">
        <v>98</v>
      </c>
      <c r="AU155" s="143" t="s">
        <v>96</v>
      </c>
      <c r="AY155" s="13" t="s">
        <v>97</v>
      </c>
      <c r="BE155" s="144">
        <f t="shared" si="30"/>
        <v>0</v>
      </c>
      <c r="BF155" s="144">
        <f t="shared" si="31"/>
        <v>0</v>
      </c>
      <c r="BG155" s="144">
        <f t="shared" si="32"/>
        <v>0</v>
      </c>
      <c r="BH155" s="144">
        <f t="shared" si="33"/>
        <v>0</v>
      </c>
      <c r="BI155" s="144">
        <f t="shared" si="34"/>
        <v>0</v>
      </c>
      <c r="BJ155" s="13" t="s">
        <v>96</v>
      </c>
      <c r="BK155" s="144">
        <f t="shared" si="35"/>
        <v>0</v>
      </c>
      <c r="BL155" s="13" t="s">
        <v>101</v>
      </c>
      <c r="BM155" s="143" t="s">
        <v>182</v>
      </c>
    </row>
    <row r="156" spans="2:65" s="1" customFormat="1" ht="24.15" customHeight="1" x14ac:dyDescent="0.2">
      <c r="B156" s="131"/>
      <c r="C156" s="132">
        <v>30</v>
      </c>
      <c r="D156" s="132" t="s">
        <v>98</v>
      </c>
      <c r="E156" s="133" t="s">
        <v>183</v>
      </c>
      <c r="F156" s="134" t="s">
        <v>184</v>
      </c>
      <c r="G156" s="135" t="s">
        <v>181</v>
      </c>
      <c r="H156" s="136">
        <v>32</v>
      </c>
      <c r="I156" s="137"/>
      <c r="J156" s="137"/>
      <c r="K156" s="138"/>
      <c r="L156" s="25"/>
      <c r="M156" s="139" t="s">
        <v>1</v>
      </c>
      <c r="N156" s="140" t="s">
        <v>32</v>
      </c>
      <c r="O156" s="141">
        <v>0.108</v>
      </c>
      <c r="P156" s="141">
        <f t="shared" si="27"/>
        <v>3.456</v>
      </c>
      <c r="Q156" s="141">
        <v>0</v>
      </c>
      <c r="R156" s="141">
        <f t="shared" si="28"/>
        <v>0</v>
      </c>
      <c r="S156" s="141">
        <v>0</v>
      </c>
      <c r="T156" s="142">
        <f t="shared" si="29"/>
        <v>0</v>
      </c>
      <c r="AR156" s="143" t="s">
        <v>101</v>
      </c>
      <c r="AT156" s="143" t="s">
        <v>98</v>
      </c>
      <c r="AU156" s="143" t="s">
        <v>96</v>
      </c>
      <c r="AY156" s="13" t="s">
        <v>97</v>
      </c>
      <c r="BE156" s="144">
        <f t="shared" si="30"/>
        <v>0</v>
      </c>
      <c r="BF156" s="144">
        <f t="shared" si="31"/>
        <v>0</v>
      </c>
      <c r="BG156" s="144">
        <f t="shared" si="32"/>
        <v>0</v>
      </c>
      <c r="BH156" s="144">
        <f t="shared" si="33"/>
        <v>0</v>
      </c>
      <c r="BI156" s="144">
        <f t="shared" si="34"/>
        <v>0</v>
      </c>
      <c r="BJ156" s="13" t="s">
        <v>96</v>
      </c>
      <c r="BK156" s="144">
        <f t="shared" si="35"/>
        <v>0</v>
      </c>
      <c r="BL156" s="13" t="s">
        <v>101</v>
      </c>
      <c r="BM156" s="143" t="s">
        <v>185</v>
      </c>
    </row>
    <row r="157" spans="2:65" s="1" customFormat="1" ht="24.15" customHeight="1" x14ac:dyDescent="0.2">
      <c r="B157" s="131"/>
      <c r="C157" s="132">
        <v>31</v>
      </c>
      <c r="D157" s="132" t="s">
        <v>98</v>
      </c>
      <c r="E157" s="133" t="s">
        <v>186</v>
      </c>
      <c r="F157" s="134" t="s">
        <v>187</v>
      </c>
      <c r="G157" s="135" t="s">
        <v>107</v>
      </c>
      <c r="H157" s="136">
        <v>1</v>
      </c>
      <c r="I157" s="137"/>
      <c r="J157" s="137"/>
      <c r="K157" s="138"/>
      <c r="L157" s="25"/>
      <c r="M157" s="139" t="s">
        <v>1</v>
      </c>
      <c r="N157" s="140" t="s">
        <v>32</v>
      </c>
      <c r="O157" s="141">
        <v>0.108</v>
      </c>
      <c r="P157" s="141">
        <f t="shared" si="27"/>
        <v>0.108</v>
      </c>
      <c r="Q157" s="141">
        <v>0</v>
      </c>
      <c r="R157" s="141">
        <f t="shared" si="28"/>
        <v>0</v>
      </c>
      <c r="S157" s="141">
        <v>0</v>
      </c>
      <c r="T157" s="142">
        <f t="shared" si="29"/>
        <v>0</v>
      </c>
      <c r="AR157" s="143" t="s">
        <v>101</v>
      </c>
      <c r="AT157" s="143" t="s">
        <v>98</v>
      </c>
      <c r="AU157" s="143" t="s">
        <v>96</v>
      </c>
      <c r="AY157" s="13" t="s">
        <v>97</v>
      </c>
      <c r="BE157" s="144">
        <f t="shared" si="30"/>
        <v>0</v>
      </c>
      <c r="BF157" s="144">
        <f t="shared" si="31"/>
        <v>0</v>
      </c>
      <c r="BG157" s="144">
        <f t="shared" si="32"/>
        <v>0</v>
      </c>
      <c r="BH157" s="144">
        <f t="shared" si="33"/>
        <v>0</v>
      </c>
      <c r="BI157" s="144">
        <f t="shared" si="34"/>
        <v>0</v>
      </c>
      <c r="BJ157" s="13" t="s">
        <v>96</v>
      </c>
      <c r="BK157" s="144">
        <f t="shared" si="35"/>
        <v>0</v>
      </c>
      <c r="BL157" s="13" t="s">
        <v>101</v>
      </c>
      <c r="BM157" s="143" t="s">
        <v>188</v>
      </c>
    </row>
    <row r="158" spans="2:65" s="1" customFormat="1" ht="16.5" customHeight="1" x14ac:dyDescent="0.2">
      <c r="B158" s="131"/>
      <c r="C158" s="132">
        <v>32</v>
      </c>
      <c r="D158" s="132" t="s">
        <v>98</v>
      </c>
      <c r="E158" s="133" t="s">
        <v>189</v>
      </c>
      <c r="F158" s="134" t="s">
        <v>190</v>
      </c>
      <c r="G158" s="135" t="s">
        <v>108</v>
      </c>
      <c r="H158" s="136">
        <v>1</v>
      </c>
      <c r="I158" s="137"/>
      <c r="J158" s="137"/>
      <c r="K158" s="138"/>
      <c r="L158" s="25"/>
      <c r="M158" s="139" t="s">
        <v>1</v>
      </c>
      <c r="N158" s="140" t="s">
        <v>32</v>
      </c>
      <c r="O158" s="141">
        <v>0.108</v>
      </c>
      <c r="P158" s="141">
        <f t="shared" si="27"/>
        <v>0.108</v>
      </c>
      <c r="Q158" s="141">
        <v>0</v>
      </c>
      <c r="R158" s="141">
        <f t="shared" si="28"/>
        <v>0</v>
      </c>
      <c r="S158" s="141">
        <v>0</v>
      </c>
      <c r="T158" s="142">
        <f t="shared" si="29"/>
        <v>0</v>
      </c>
      <c r="AR158" s="143" t="s">
        <v>101</v>
      </c>
      <c r="AT158" s="143" t="s">
        <v>98</v>
      </c>
      <c r="AU158" s="143" t="s">
        <v>96</v>
      </c>
      <c r="AY158" s="13" t="s">
        <v>97</v>
      </c>
      <c r="BE158" s="144">
        <f t="shared" si="30"/>
        <v>0</v>
      </c>
      <c r="BF158" s="144">
        <f t="shared" si="31"/>
        <v>0</v>
      </c>
      <c r="BG158" s="144">
        <f t="shared" si="32"/>
        <v>0</v>
      </c>
      <c r="BH158" s="144">
        <f t="shared" si="33"/>
        <v>0</v>
      </c>
      <c r="BI158" s="144">
        <f t="shared" si="34"/>
        <v>0</v>
      </c>
      <c r="BJ158" s="13" t="s">
        <v>96</v>
      </c>
      <c r="BK158" s="144">
        <f t="shared" si="35"/>
        <v>0</v>
      </c>
      <c r="BL158" s="13" t="s">
        <v>101</v>
      </c>
      <c r="BM158" s="143" t="s">
        <v>191</v>
      </c>
    </row>
    <row r="159" spans="2:65" s="1" customFormat="1" ht="16.5" customHeight="1" x14ac:dyDescent="0.2">
      <c r="B159" s="131"/>
      <c r="C159" s="132">
        <v>33</v>
      </c>
      <c r="D159" s="132" t="s">
        <v>98</v>
      </c>
      <c r="E159" s="133" t="s">
        <v>192</v>
      </c>
      <c r="F159" s="134" t="s">
        <v>193</v>
      </c>
      <c r="G159" s="135" t="s">
        <v>106</v>
      </c>
      <c r="H159" s="136">
        <v>10</v>
      </c>
      <c r="I159" s="137"/>
      <c r="J159" s="137"/>
      <c r="K159" s="138"/>
      <c r="L159" s="25"/>
      <c r="M159" s="139" t="s">
        <v>1</v>
      </c>
      <c r="N159" s="140" t="s">
        <v>32</v>
      </c>
      <c r="O159" s="141">
        <v>0.108</v>
      </c>
      <c r="P159" s="141">
        <f t="shared" si="27"/>
        <v>1.08</v>
      </c>
      <c r="Q159" s="141">
        <v>0</v>
      </c>
      <c r="R159" s="141">
        <f t="shared" si="28"/>
        <v>0</v>
      </c>
      <c r="S159" s="141">
        <v>0</v>
      </c>
      <c r="T159" s="142">
        <f t="shared" si="29"/>
        <v>0</v>
      </c>
      <c r="AR159" s="143" t="s">
        <v>101</v>
      </c>
      <c r="AT159" s="143" t="s">
        <v>98</v>
      </c>
      <c r="AU159" s="143" t="s">
        <v>96</v>
      </c>
      <c r="AY159" s="13" t="s">
        <v>97</v>
      </c>
      <c r="BE159" s="144">
        <f t="shared" si="30"/>
        <v>0</v>
      </c>
      <c r="BF159" s="144">
        <f t="shared" si="31"/>
        <v>0</v>
      </c>
      <c r="BG159" s="144">
        <f t="shared" si="32"/>
        <v>0</v>
      </c>
      <c r="BH159" s="144">
        <f t="shared" si="33"/>
        <v>0</v>
      </c>
      <c r="BI159" s="144">
        <f t="shared" si="34"/>
        <v>0</v>
      </c>
      <c r="BJ159" s="13" t="s">
        <v>96</v>
      </c>
      <c r="BK159" s="144">
        <f t="shared" si="35"/>
        <v>0</v>
      </c>
      <c r="BL159" s="13" t="s">
        <v>101</v>
      </c>
      <c r="BM159" s="143" t="s">
        <v>194</v>
      </c>
    </row>
    <row r="160" spans="2:65" s="1" customFormat="1" ht="21.75" customHeight="1" x14ac:dyDescent="0.2">
      <c r="B160" s="131"/>
      <c r="C160" s="132">
        <v>34</v>
      </c>
      <c r="D160" s="132" t="s">
        <v>98</v>
      </c>
      <c r="E160" s="133" t="s">
        <v>195</v>
      </c>
      <c r="F160" s="134" t="s">
        <v>196</v>
      </c>
      <c r="G160" s="135" t="s">
        <v>106</v>
      </c>
      <c r="H160" s="136">
        <v>160</v>
      </c>
      <c r="I160" s="137"/>
      <c r="J160" s="137"/>
      <c r="K160" s="138"/>
      <c r="L160" s="25"/>
      <c r="M160" s="139" t="s">
        <v>1</v>
      </c>
      <c r="N160" s="140" t="s">
        <v>32</v>
      </c>
      <c r="O160" s="141">
        <v>0.108</v>
      </c>
      <c r="P160" s="141">
        <f t="shared" si="27"/>
        <v>17.28</v>
      </c>
      <c r="Q160" s="141">
        <v>0</v>
      </c>
      <c r="R160" s="141">
        <f t="shared" si="28"/>
        <v>0</v>
      </c>
      <c r="S160" s="141">
        <v>0</v>
      </c>
      <c r="T160" s="142">
        <f t="shared" si="29"/>
        <v>0</v>
      </c>
      <c r="AR160" s="143" t="s">
        <v>101</v>
      </c>
      <c r="AT160" s="143" t="s">
        <v>98</v>
      </c>
      <c r="AU160" s="143" t="s">
        <v>96</v>
      </c>
      <c r="AY160" s="13" t="s">
        <v>97</v>
      </c>
      <c r="BE160" s="144">
        <f t="shared" si="30"/>
        <v>0</v>
      </c>
      <c r="BF160" s="144">
        <f t="shared" si="31"/>
        <v>0</v>
      </c>
      <c r="BG160" s="144">
        <f t="shared" si="32"/>
        <v>0</v>
      </c>
      <c r="BH160" s="144">
        <f t="shared" si="33"/>
        <v>0</v>
      </c>
      <c r="BI160" s="144">
        <f t="shared" si="34"/>
        <v>0</v>
      </c>
      <c r="BJ160" s="13" t="s">
        <v>96</v>
      </c>
      <c r="BK160" s="144">
        <f t="shared" si="35"/>
        <v>0</v>
      </c>
      <c r="BL160" s="13" t="s">
        <v>101</v>
      </c>
      <c r="BM160" s="143" t="s">
        <v>197</v>
      </c>
    </row>
    <row r="161" spans="2:65" s="1" customFormat="1" ht="16.5" customHeight="1" x14ac:dyDescent="0.2">
      <c r="B161" s="131"/>
      <c r="C161" s="132">
        <v>35</v>
      </c>
      <c r="D161" s="132" t="s">
        <v>98</v>
      </c>
      <c r="E161" s="133" t="s">
        <v>198</v>
      </c>
      <c r="F161" s="134" t="s">
        <v>199</v>
      </c>
      <c r="G161" s="135" t="s">
        <v>107</v>
      </c>
      <c r="H161" s="136">
        <v>1</v>
      </c>
      <c r="I161" s="137"/>
      <c r="J161" s="137"/>
      <c r="K161" s="138"/>
      <c r="L161" s="25"/>
      <c r="M161" s="155" t="s">
        <v>1</v>
      </c>
      <c r="N161" s="156" t="s">
        <v>32</v>
      </c>
      <c r="O161" s="157">
        <v>0.108</v>
      </c>
      <c r="P161" s="157">
        <f t="shared" si="27"/>
        <v>0.108</v>
      </c>
      <c r="Q161" s="157">
        <v>0</v>
      </c>
      <c r="R161" s="157">
        <f t="shared" si="28"/>
        <v>0</v>
      </c>
      <c r="S161" s="157">
        <v>0</v>
      </c>
      <c r="T161" s="158">
        <f t="shared" si="29"/>
        <v>0</v>
      </c>
      <c r="AR161" s="143" t="s">
        <v>101</v>
      </c>
      <c r="AT161" s="143" t="s">
        <v>98</v>
      </c>
      <c r="AU161" s="143" t="s">
        <v>96</v>
      </c>
      <c r="AY161" s="13" t="s">
        <v>97</v>
      </c>
      <c r="BE161" s="144">
        <f t="shared" si="30"/>
        <v>0</v>
      </c>
      <c r="BF161" s="144">
        <f t="shared" si="31"/>
        <v>0</v>
      </c>
      <c r="BG161" s="144">
        <f t="shared" si="32"/>
        <v>0</v>
      </c>
      <c r="BH161" s="144">
        <f t="shared" si="33"/>
        <v>0</v>
      </c>
      <c r="BI161" s="144">
        <f t="shared" si="34"/>
        <v>0</v>
      </c>
      <c r="BJ161" s="13" t="s">
        <v>96</v>
      </c>
      <c r="BK161" s="144">
        <f t="shared" si="35"/>
        <v>0</v>
      </c>
      <c r="BL161" s="13" t="s">
        <v>101</v>
      </c>
      <c r="BM161" s="143" t="s">
        <v>200</v>
      </c>
    </row>
    <row r="162" spans="2:65" s="1" customFormat="1" ht="6.9" customHeight="1" x14ac:dyDescent="0.2">
      <c r="B162" s="40"/>
      <c r="C162" s="41"/>
      <c r="D162" s="41"/>
      <c r="E162" s="41"/>
      <c r="F162" s="41"/>
      <c r="G162" s="41"/>
      <c r="H162" s="41"/>
      <c r="I162" s="41"/>
      <c r="J162" s="41"/>
      <c r="K162" s="41"/>
      <c r="L162" s="25"/>
    </row>
    <row r="165" spans="2:65" ht="11.5" x14ac:dyDescent="0.2">
      <c r="F165" s="159" t="s">
        <v>201</v>
      </c>
    </row>
    <row r="166" spans="2:65" s="160" customFormat="1" ht="11.5" x14ac:dyDescent="0.25">
      <c r="F166" s="213" t="s">
        <v>202</v>
      </c>
      <c r="G166" s="216"/>
      <c r="H166" s="216"/>
    </row>
    <row r="167" spans="2:65" s="160" customFormat="1" ht="45" customHeight="1" x14ac:dyDescent="0.25">
      <c r="F167" s="213" t="s">
        <v>203</v>
      </c>
      <c r="G167" s="214"/>
      <c r="H167" s="214"/>
    </row>
    <row r="168" spans="2:65" s="160" customFormat="1" ht="45" customHeight="1" x14ac:dyDescent="0.25">
      <c r="F168" s="213" t="s">
        <v>204</v>
      </c>
      <c r="G168" s="215"/>
      <c r="H168" s="215"/>
    </row>
    <row r="169" spans="2:65" s="160" customFormat="1" ht="45" customHeight="1" x14ac:dyDescent="0.25">
      <c r="F169" s="213" t="s">
        <v>205</v>
      </c>
      <c r="G169" s="215"/>
      <c r="H169" s="215"/>
    </row>
    <row r="170" spans="2:65" s="160" customFormat="1" ht="11.5" x14ac:dyDescent="0.25"/>
    <row r="171" spans="2:65" s="160" customFormat="1" ht="11.5" x14ac:dyDescent="0.25"/>
    <row r="172" spans="2:65" s="160" customFormat="1" ht="11.5" x14ac:dyDescent="0.25"/>
    <row r="173" spans="2:65" s="160" customFormat="1" ht="11.5" x14ac:dyDescent="0.25"/>
  </sheetData>
  <autoFilter ref="C120:K161" xr:uid="{00000000-0009-0000-0000-000002000000}"/>
  <mergeCells count="13">
    <mergeCell ref="L2:V2"/>
    <mergeCell ref="F166:H166"/>
    <mergeCell ref="E7:H7"/>
    <mergeCell ref="E9:H9"/>
    <mergeCell ref="E18:H18"/>
    <mergeCell ref="E27:H27"/>
    <mergeCell ref="E85:H85"/>
    <mergeCell ref="F167:H167"/>
    <mergeCell ref="F168:H168"/>
    <mergeCell ref="F169:H169"/>
    <mergeCell ref="E87:H87"/>
    <mergeCell ref="E111:H111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02 - Spevnené plochy, zák...</vt:lpstr>
      <vt:lpstr>'02 - Spevnené plochy, zák...'!Názvy_tlače</vt:lpstr>
      <vt:lpstr>'Rekapitulácia stavby'!Názvy_tlače</vt:lpstr>
      <vt:lpstr>'02 - Spevnené plochy, zák...'!Oblasť_tlače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Štovka Michal</dc:creator>
  <cp:lastModifiedBy>Leško Ľudovít</cp:lastModifiedBy>
  <dcterms:created xsi:type="dcterms:W3CDTF">2024-05-29T11:53:33Z</dcterms:created>
  <dcterms:modified xsi:type="dcterms:W3CDTF">2024-06-12T14:19:11Z</dcterms:modified>
</cp:coreProperties>
</file>